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775" tabRatio="878"/>
  </bookViews>
  <sheets>
    <sheet name="Deckblatt" sheetId="5" r:id="rId1"/>
    <sheet name="Personelle Ausstattung" sheetId="19" r:id="rId2"/>
    <sheet name="Personalkosten" sheetId="9" r:id="rId3"/>
    <sheet name="Fachmodul" sheetId="6" r:id="rId4"/>
    <sheet name="Organisationsmodul" sheetId="7" r:id="rId5"/>
    <sheet name="Ergebnisblatt" sheetId="20" r:id="rId6"/>
    <sheet name="Qualifizierte Assistenz (Kalk)" sheetId="1" r:id="rId7"/>
    <sheet name="Unterstützende Assistenz (Kalk)" sheetId="4" r:id="rId8"/>
    <sheet name="EntwurfEinfache Assist (Kalk)" sheetId="11" r:id="rId9"/>
    <sheet name="Anlage Datenblatt" sheetId="18" r:id="rId10"/>
    <sheet name="Anlage Leitung und Verwaltung" sheetId="12" r:id="rId11"/>
    <sheet name="Seite Copy&amp;Paste für Austausch" sheetId="23" r:id="rId12"/>
  </sheets>
  <definedNames>
    <definedName name="AZ" localSheetId="7">#REF!</definedName>
    <definedName name="Berechnungstage" localSheetId="7">#REF!</definedName>
    <definedName name="Betten" localSheetId="7">#REF!</definedName>
    <definedName name="Einrichtung" localSheetId="7">#REF!</definedName>
    <definedName name="IK" localSheetId="7">#REF!</definedName>
    <definedName name="Jahresarbeitszeit" localSheetId="7">#REF!</definedName>
    <definedName name="solver_lin" hidden="1">0</definedName>
    <definedName name="solver_num" hidden="1">0</definedName>
    <definedName name="solver_typ" hidden="1">1</definedName>
    <definedName name="solver_val" hidden="1">0</definedName>
    <definedName name="Träger" localSheetId="7">#REF!</definedName>
    <definedName name="Verband_abc" localSheetId="7">#REF!</definedName>
    <definedName name="vom" localSheetId="7">#REF!</definedName>
    <definedName name="Zeitraum" localSheetId="7">#REF!</definedName>
    <definedName name="Zweck" localSheetId="7">#REF!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7" i="1" s="1"/>
  <c r="H5" i="19" l="1"/>
  <c r="G5" i="19"/>
  <c r="E5" i="19" s="1"/>
  <c r="F5" i="19" s="1"/>
  <c r="D17" i="20"/>
  <c r="E26" i="19" l="1"/>
  <c r="C26" i="19"/>
  <c r="C45" i="19" l="1"/>
  <c r="G45" i="19"/>
  <c r="E45" i="19"/>
  <c r="D47" i="6" l="1"/>
  <c r="C25" i="19"/>
  <c r="E25" i="19"/>
  <c r="G26" i="19"/>
  <c r="G25" i="19"/>
  <c r="C39" i="18"/>
  <c r="D39" i="18"/>
  <c r="E39" i="18"/>
  <c r="F39" i="18"/>
  <c r="B39" i="18"/>
  <c r="D29" i="9" l="1"/>
  <c r="D10" i="9"/>
  <c r="C29" i="9"/>
  <c r="C10" i="9"/>
  <c r="E10" i="19" l="1"/>
  <c r="G34" i="7" l="1"/>
  <c r="G33" i="7"/>
  <c r="F28" i="11" l="1"/>
  <c r="G32" i="7"/>
  <c r="C41" i="6"/>
  <c r="C40" i="6"/>
  <c r="C32" i="6"/>
  <c r="C28" i="6"/>
  <c r="C27" i="6"/>
  <c r="C25" i="6"/>
  <c r="C24" i="6"/>
  <c r="C23" i="6"/>
  <c r="C22" i="6"/>
  <c r="C20" i="6"/>
  <c r="C19" i="6"/>
  <c r="C17" i="6"/>
  <c r="C16" i="6"/>
  <c r="C14" i="6"/>
  <c r="C13" i="6"/>
  <c r="C11" i="6"/>
  <c r="C10" i="6"/>
  <c r="I30" i="20"/>
  <c r="I21" i="20"/>
  <c r="E56" i="7"/>
  <c r="K51" i="9"/>
  <c r="K50" i="9"/>
  <c r="K49" i="9"/>
  <c r="C9" i="7" l="1"/>
  <c r="C8" i="7"/>
  <c r="N38" i="9" l="1"/>
  <c r="R38" i="9" s="1"/>
  <c r="N37" i="9"/>
  <c r="R37" i="9" s="1"/>
  <c r="N36" i="9"/>
  <c r="N35" i="9"/>
  <c r="N34" i="9"/>
  <c r="N33" i="9"/>
  <c r="N29" i="9"/>
  <c r="J39" i="9"/>
  <c r="H29" i="9"/>
  <c r="H38" i="9"/>
  <c r="H37" i="9"/>
  <c r="H36" i="9"/>
  <c r="H35" i="9"/>
  <c r="H34" i="9"/>
  <c r="H33" i="9"/>
  <c r="H32" i="9"/>
  <c r="H31" i="9"/>
  <c r="K31" i="9" s="1"/>
  <c r="H30" i="9"/>
  <c r="N10" i="9"/>
  <c r="N14" i="9"/>
  <c r="N15" i="9"/>
  <c r="N16" i="9"/>
  <c r="N17" i="9"/>
  <c r="K30" i="9" l="1"/>
  <c r="L30" i="9" s="1"/>
  <c r="N30" i="9" s="1"/>
  <c r="K32" i="9"/>
  <c r="L32" i="9" s="1"/>
  <c r="N32" i="9" s="1"/>
  <c r="H39" i="9"/>
  <c r="L31" i="9"/>
  <c r="N31" i="9" s="1"/>
  <c r="K39" i="9"/>
  <c r="N39" i="9" l="1"/>
  <c r="L39" i="9"/>
  <c r="H19" i="9" l="1"/>
  <c r="H18" i="9"/>
  <c r="H17" i="9"/>
  <c r="H16" i="9"/>
  <c r="H15" i="9"/>
  <c r="H14" i="9"/>
  <c r="H13" i="9"/>
  <c r="K13" i="9" s="1"/>
  <c r="H12" i="9"/>
  <c r="K12" i="9" s="1"/>
  <c r="H11" i="9"/>
  <c r="K11" i="9" s="1"/>
  <c r="H10" i="9"/>
  <c r="D23" i="5"/>
  <c r="D35" i="9"/>
  <c r="C35" i="9"/>
  <c r="D56" i="9"/>
  <c r="D37" i="9"/>
  <c r="C37" i="9"/>
  <c r="T37" i="9" s="1"/>
  <c r="D18" i="9"/>
  <c r="C18" i="9"/>
  <c r="D19" i="9"/>
  <c r="C19" i="9"/>
  <c r="D38" i="9"/>
  <c r="C38" i="9"/>
  <c r="T38" i="9" s="1"/>
  <c r="L11" i="9" l="1"/>
  <c r="N11" i="9" s="1"/>
  <c r="H20" i="9"/>
  <c r="G74" i="19"/>
  <c r="G73" i="19" s="1"/>
  <c r="C23" i="5"/>
  <c r="D48" i="9"/>
  <c r="D57" i="9"/>
  <c r="C56" i="9"/>
  <c r="C57" i="9"/>
  <c r="C33" i="6" l="1"/>
  <c r="G53" i="19"/>
  <c r="G19" i="19" s="1"/>
  <c r="F29" i="1"/>
  <c r="C8" i="1"/>
  <c r="C7" i="1"/>
  <c r="F32" i="4"/>
  <c r="C11" i="4"/>
  <c r="C8" i="4"/>
  <c r="C7" i="4"/>
  <c r="D18" i="20"/>
  <c r="D16" i="20"/>
  <c r="E12" i="20"/>
  <c r="D26" i="18"/>
  <c r="C26" i="18"/>
  <c r="D25" i="18"/>
  <c r="C25" i="18"/>
  <c r="D24" i="18"/>
  <c r="C24" i="18"/>
  <c r="D23" i="18"/>
  <c r="C23" i="18"/>
  <c r="D22" i="18"/>
  <c r="C22" i="18"/>
  <c r="D21" i="18"/>
  <c r="C21" i="18"/>
  <c r="D20" i="18"/>
  <c r="C20" i="18"/>
  <c r="D19" i="18"/>
  <c r="C19" i="18"/>
  <c r="D3" i="18"/>
  <c r="E3" i="18" s="1"/>
  <c r="F3" i="18" s="1"/>
  <c r="G3" i="18" s="1"/>
  <c r="H3" i="18" s="1"/>
  <c r="I3" i="18" s="1"/>
  <c r="J3" i="18" s="1"/>
  <c r="L78" i="7"/>
  <c r="J78" i="7"/>
  <c r="D75" i="7"/>
  <c r="N19" i="9"/>
  <c r="N18" i="9"/>
  <c r="R18" i="9" s="1"/>
  <c r="C18" i="6" l="1"/>
  <c r="C12" i="6"/>
  <c r="R19" i="9"/>
  <c r="T19" i="9" s="1"/>
  <c r="C21" i="6"/>
  <c r="C15" i="6"/>
  <c r="C9" i="6"/>
  <c r="B21" i="6"/>
  <c r="B28" i="6"/>
  <c r="B27" i="6"/>
  <c r="B26" i="6"/>
  <c r="B25" i="6"/>
  <c r="B24" i="6"/>
  <c r="B23" i="6"/>
  <c r="B22" i="6"/>
  <c r="B20" i="6"/>
  <c r="B19" i="6"/>
  <c r="B18" i="6"/>
  <c r="B17" i="6"/>
  <c r="B16" i="6"/>
  <c r="B15" i="6"/>
  <c r="B14" i="6"/>
  <c r="B13" i="6"/>
  <c r="B12" i="6"/>
  <c r="B11" i="6"/>
  <c r="B10" i="6"/>
  <c r="B9" i="6"/>
  <c r="D54" i="9" l="1"/>
  <c r="D53" i="9"/>
  <c r="D52" i="9"/>
  <c r="D51" i="9"/>
  <c r="D50" i="9"/>
  <c r="D49" i="9"/>
  <c r="C53" i="9"/>
  <c r="C52" i="9"/>
  <c r="D34" i="9"/>
  <c r="D33" i="9"/>
  <c r="D32" i="9"/>
  <c r="D31" i="9"/>
  <c r="D30" i="9"/>
  <c r="C34" i="9"/>
  <c r="C33" i="9"/>
  <c r="C30" i="9"/>
  <c r="D16" i="9"/>
  <c r="D15" i="9"/>
  <c r="D14" i="9"/>
  <c r="D13" i="9"/>
  <c r="D12" i="9"/>
  <c r="D11" i="9"/>
  <c r="C15" i="9"/>
  <c r="C14" i="9"/>
  <c r="C11" i="9"/>
  <c r="D58" i="9" l="1"/>
  <c r="C16" i="9"/>
  <c r="F20" i="9"/>
  <c r="J20" i="9"/>
  <c r="G20" i="9"/>
  <c r="D20" i="9"/>
  <c r="D39" i="9"/>
  <c r="E20" i="9"/>
  <c r="E39" i="9"/>
  <c r="E58" i="9"/>
  <c r="G114" i="19"/>
  <c r="E114" i="19"/>
  <c r="C36" i="9" s="1"/>
  <c r="C114" i="19"/>
  <c r="C17" i="9" s="1"/>
  <c r="H74" i="19"/>
  <c r="H73" i="19" s="1"/>
  <c r="F74" i="19"/>
  <c r="F73" i="19" s="1"/>
  <c r="E74" i="19"/>
  <c r="E73" i="19" s="1"/>
  <c r="D74" i="19"/>
  <c r="D73" i="19" s="1"/>
  <c r="C74" i="19"/>
  <c r="C73" i="19" s="1"/>
  <c r="G69" i="19"/>
  <c r="C7" i="11" s="1"/>
  <c r="C9" i="11" s="1"/>
  <c r="G62" i="19"/>
  <c r="G58" i="19" s="1"/>
  <c r="G65" i="19"/>
  <c r="G57" i="19" s="1"/>
  <c r="G55" i="19"/>
  <c r="G54" i="19"/>
  <c r="G20" i="19" s="1"/>
  <c r="E52" i="19"/>
  <c r="C52" i="19"/>
  <c r="G48" i="19"/>
  <c r="E48" i="19"/>
  <c r="C48" i="19"/>
  <c r="G41" i="19"/>
  <c r="E41" i="19"/>
  <c r="C41" i="19"/>
  <c r="G38" i="19"/>
  <c r="E38" i="19"/>
  <c r="C38" i="19"/>
  <c r="G35" i="19"/>
  <c r="E35" i="19"/>
  <c r="C35" i="19"/>
  <c r="G32" i="19"/>
  <c r="E32" i="19"/>
  <c r="C32" i="19"/>
  <c r="G29" i="19"/>
  <c r="E29" i="19"/>
  <c r="C29" i="19"/>
  <c r="C36" i="6"/>
  <c r="C32" i="9"/>
  <c r="H18" i="19"/>
  <c r="H17" i="19" s="1"/>
  <c r="H22" i="19" s="1"/>
  <c r="F18" i="19"/>
  <c r="F17" i="19" s="1"/>
  <c r="F22" i="19" s="1"/>
  <c r="D18" i="19"/>
  <c r="D17" i="19" s="1"/>
  <c r="D22" i="19" s="1"/>
  <c r="H13" i="19"/>
  <c r="G13" i="19"/>
  <c r="F13" i="19"/>
  <c r="E13" i="19"/>
  <c r="D13" i="19"/>
  <c r="C13" i="19"/>
  <c r="H10" i="19"/>
  <c r="G10" i="19"/>
  <c r="C6" i="12" s="1"/>
  <c r="D6" i="12" s="1"/>
  <c r="F10" i="19"/>
  <c r="D10" i="19"/>
  <c r="C10" i="19"/>
  <c r="D5" i="19" l="1"/>
  <c r="C5" i="19"/>
  <c r="G21" i="19"/>
  <c r="C51" i="9" s="1"/>
  <c r="C13" i="9"/>
  <c r="G52" i="19"/>
  <c r="F6" i="19"/>
  <c r="C50" i="9"/>
  <c r="T18" i="9"/>
  <c r="C23" i="19"/>
  <c r="C17" i="19" s="1"/>
  <c r="E23" i="19"/>
  <c r="E17" i="19" s="1"/>
  <c r="E6" i="19" s="1"/>
  <c r="C31" i="9"/>
  <c r="C26" i="6"/>
  <c r="C12" i="7"/>
  <c r="C55" i="9"/>
  <c r="H6" i="19"/>
  <c r="G23" i="19"/>
  <c r="C34" i="6"/>
  <c r="G59" i="19"/>
  <c r="G56" i="19" s="1"/>
  <c r="C49" i="9"/>
  <c r="D6" i="19"/>
  <c r="G17" i="19" l="1"/>
  <c r="C6" i="19"/>
  <c r="G18" i="19"/>
  <c r="E18" i="19"/>
  <c r="C12" i="9"/>
  <c r="C20" i="9" s="1"/>
  <c r="C18" i="19"/>
  <c r="D32" i="6"/>
  <c r="D33" i="6"/>
  <c r="P13" i="9" l="1"/>
  <c r="R13" i="9" s="1"/>
  <c r="V13" i="9" s="1"/>
  <c r="P12" i="9"/>
  <c r="R12" i="9" s="1"/>
  <c r="P11" i="9"/>
  <c r="P10" i="9"/>
  <c r="R10" i="9" s="1"/>
  <c r="P16" i="9"/>
  <c r="R16" i="9" s="1"/>
  <c r="P14" i="9"/>
  <c r="R14" i="9" s="1"/>
  <c r="P17" i="9"/>
  <c r="R17" i="9" s="1"/>
  <c r="P15" i="9"/>
  <c r="R15" i="9" s="1"/>
  <c r="J21" i="19"/>
  <c r="I20" i="19"/>
  <c r="I19" i="19"/>
  <c r="C5" i="12"/>
  <c r="D5" i="12" s="1"/>
  <c r="R11" i="9"/>
  <c r="V11" i="9" s="1"/>
  <c r="D34" i="6"/>
  <c r="C31" i="12"/>
  <c r="B5" i="20"/>
  <c r="B4" i="20"/>
  <c r="D2" i="12"/>
  <c r="B13" i="12" s="1"/>
  <c r="B14" i="12" s="1"/>
  <c r="G46" i="9"/>
  <c r="T12" i="9" l="1"/>
  <c r="V12" i="9"/>
  <c r="I19" i="18"/>
  <c r="J19" i="18" s="1"/>
  <c r="E11" i="20" s="1"/>
  <c r="J19" i="19"/>
  <c r="J22" i="19" s="1"/>
  <c r="G54" i="9"/>
  <c r="F54" i="9" s="1"/>
  <c r="N54" i="9" s="1"/>
  <c r="G49" i="9"/>
  <c r="G50" i="9"/>
  <c r="G55" i="9"/>
  <c r="F55" i="9" s="1"/>
  <c r="N55" i="9" s="1"/>
  <c r="G52" i="9"/>
  <c r="F52" i="9" s="1"/>
  <c r="N52" i="9" s="1"/>
  <c r="G53" i="9"/>
  <c r="F53" i="9" s="1"/>
  <c r="N53" i="9" s="1"/>
  <c r="G48" i="9"/>
  <c r="F48" i="9" s="1"/>
  <c r="N48" i="9" s="1"/>
  <c r="G51" i="9"/>
  <c r="J25" i="18" l="1"/>
  <c r="J22" i="18"/>
  <c r="J20" i="18"/>
  <c r="J21" i="18"/>
  <c r="J23" i="18"/>
  <c r="J24" i="18"/>
  <c r="J26" i="18"/>
  <c r="L51" i="9"/>
  <c r="F51" i="9"/>
  <c r="L50" i="9"/>
  <c r="F50" i="9"/>
  <c r="L49" i="9"/>
  <c r="F49" i="9"/>
  <c r="D7" i="4"/>
  <c r="D8" i="4"/>
  <c r="D15" i="11"/>
  <c r="D16" i="11" s="1"/>
  <c r="D19" i="4"/>
  <c r="D20" i="4" s="1"/>
  <c r="N51" i="9" l="1"/>
  <c r="N49" i="9"/>
  <c r="N50" i="9"/>
  <c r="C13" i="4"/>
  <c r="N58" i="9" l="1"/>
  <c r="C3" i="18"/>
  <c r="C13" i="12" l="1"/>
  <c r="D13" i="12" s="1"/>
  <c r="C10" i="12"/>
  <c r="D10" i="12" s="1"/>
  <c r="G8" i="19" l="1"/>
  <c r="C54" i="9" s="1"/>
  <c r="C15" i="7"/>
  <c r="E3" i="6"/>
  <c r="C3" i="6"/>
  <c r="E20" i="11"/>
  <c r="E27" i="11" s="1"/>
  <c r="E2" i="11"/>
  <c r="B2" i="11"/>
  <c r="F16" i="11" l="1"/>
  <c r="J58" i="9"/>
  <c r="G39" i="9"/>
  <c r="F39" i="9"/>
  <c r="L12" i="9"/>
  <c r="N12" i="9" l="1"/>
  <c r="L13" i="9"/>
  <c r="G35" i="7"/>
  <c r="F22" i="11"/>
  <c r="F23" i="11"/>
  <c r="F24" i="11"/>
  <c r="F25" i="11"/>
  <c r="F21" i="11"/>
  <c r="F20" i="11"/>
  <c r="F26" i="11" s="1"/>
  <c r="F27" i="11" s="1"/>
  <c r="C8" i="6"/>
  <c r="K20" i="9"/>
  <c r="K58" i="9"/>
  <c r="C3" i="7"/>
  <c r="B3" i="7"/>
  <c r="C4" i="6"/>
  <c r="B4" i="6"/>
  <c r="N13" i="9" l="1"/>
  <c r="L58" i="9"/>
  <c r="H20" i="7" s="1"/>
  <c r="C39" i="9" l="1"/>
  <c r="P33" i="9" l="1"/>
  <c r="R33" i="9" s="1"/>
  <c r="T33" i="9" s="1"/>
  <c r="P34" i="9"/>
  <c r="R34" i="9" s="1"/>
  <c r="T34" i="9" s="1"/>
  <c r="P35" i="9"/>
  <c r="R35" i="9" s="1"/>
  <c r="T35" i="9" s="1"/>
  <c r="P36" i="9"/>
  <c r="R36" i="9" s="1"/>
  <c r="T36" i="9" s="1"/>
  <c r="P29" i="9"/>
  <c r="P30" i="9"/>
  <c r="R30" i="9" s="1"/>
  <c r="V30" i="9" s="1"/>
  <c r="P31" i="9"/>
  <c r="R31" i="9" s="1"/>
  <c r="V31" i="9" s="1"/>
  <c r="P32" i="9"/>
  <c r="R32" i="9" s="1"/>
  <c r="V32" i="9" s="1"/>
  <c r="D77" i="7"/>
  <c r="D49" i="6"/>
  <c r="T31" i="9" l="1"/>
  <c r="T30" i="9"/>
  <c r="T32" i="9"/>
  <c r="P39" i="9"/>
  <c r="R29" i="9"/>
  <c r="H28" i="7"/>
  <c r="R39" i="9" l="1"/>
  <c r="T39" i="9" s="1"/>
  <c r="T29" i="9"/>
  <c r="D9" i="4"/>
  <c r="B23" i="5" l="1"/>
  <c r="F77" i="7" l="1"/>
  <c r="H81" i="7" s="1"/>
  <c r="F49" i="6"/>
  <c r="H52" i="6" s="1"/>
  <c r="H29" i="7"/>
  <c r="H52" i="7" l="1"/>
  <c r="I5" i="20" s="1"/>
  <c r="E2" i="7"/>
  <c r="B2" i="7"/>
  <c r="E2" i="6"/>
  <c r="B2" i="6"/>
  <c r="B32" i="7" s="1"/>
  <c r="C42" i="6"/>
  <c r="D40" i="6" l="1"/>
  <c r="D41" i="6"/>
  <c r="C37" i="6"/>
  <c r="C44" i="6" l="1"/>
  <c r="E36" i="6"/>
  <c r="E32" i="6"/>
  <c r="E37" i="6" l="1"/>
  <c r="E2" i="4"/>
  <c r="B2" i="4"/>
  <c r="E2" i="1"/>
  <c r="B2" i="1"/>
  <c r="E7" i="4" l="1"/>
  <c r="E11" i="4" l="1"/>
  <c r="E13" i="4" s="1"/>
  <c r="E24" i="4"/>
  <c r="E31" i="4" s="1"/>
  <c r="C10" i="1"/>
  <c r="F20" i="4" l="1"/>
  <c r="F29" i="4" s="1"/>
  <c r="D7" i="1"/>
  <c r="D8" i="1"/>
  <c r="F17" i="1"/>
  <c r="F28" i="4"/>
  <c r="F26" i="4"/>
  <c r="F24" i="4"/>
  <c r="F25" i="4" l="1"/>
  <c r="F27" i="4"/>
  <c r="D10" i="1"/>
  <c r="F30" i="4"/>
  <c r="F31" i="4" s="1"/>
  <c r="E21" i="1" l="1"/>
  <c r="E28" i="1" s="1"/>
  <c r="F27" i="1"/>
  <c r="F26" i="1" l="1"/>
  <c r="F22" i="1"/>
  <c r="F21" i="1"/>
  <c r="F28" i="1" s="1"/>
  <c r="F23" i="1"/>
  <c r="F24" i="1"/>
  <c r="F25" i="1"/>
  <c r="T10" i="9" l="1"/>
  <c r="T11" i="9" l="1"/>
  <c r="P20" i="9"/>
  <c r="E57" i="7" l="1"/>
  <c r="T15" i="9"/>
  <c r="T17" i="9"/>
  <c r="F62" i="7" l="1"/>
  <c r="H66" i="7" s="1"/>
  <c r="L20" i="9"/>
  <c r="N20" i="9"/>
  <c r="T14" i="9"/>
  <c r="T16" i="9"/>
  <c r="T13" i="9" l="1"/>
  <c r="R20" i="9"/>
  <c r="T20" i="9" s="1"/>
  <c r="C7" i="12" l="1"/>
  <c r="B17" i="12" l="1"/>
  <c r="B16" i="12"/>
  <c r="B21" i="12"/>
  <c r="B18" i="12"/>
  <c r="B22" i="12"/>
  <c r="B20" i="12"/>
  <c r="B19" i="12"/>
  <c r="B15" i="12"/>
  <c r="C15" i="12" s="1"/>
  <c r="D15" i="12" s="1"/>
  <c r="C14" i="12"/>
  <c r="D14" i="12" s="1"/>
  <c r="C18" i="12" l="1"/>
  <c r="D18" i="12" s="1"/>
  <c r="C21" i="12"/>
  <c r="D21" i="12" s="1"/>
  <c r="C22" i="12"/>
  <c r="D22" i="12" s="1"/>
  <c r="C17" i="12"/>
  <c r="D17" i="12" s="1"/>
  <c r="C19" i="12"/>
  <c r="D19" i="12" s="1"/>
  <c r="C20" i="12"/>
  <c r="D20" i="12" s="1"/>
  <c r="C16" i="12"/>
  <c r="D16" i="12" s="1"/>
  <c r="C11" i="12" l="1"/>
  <c r="D11" i="12" s="1"/>
  <c r="G9" i="19" l="1"/>
  <c r="G6" i="19" s="1"/>
  <c r="C9" i="12"/>
  <c r="D9" i="12" s="1"/>
  <c r="C16" i="7"/>
  <c r="C48" i="9" l="1"/>
  <c r="C58" i="9" s="1"/>
  <c r="C17" i="7"/>
  <c r="P54" i="9" l="1"/>
  <c r="P50" i="9"/>
  <c r="R50" i="9" s="1"/>
  <c r="V50" i="9" s="1"/>
  <c r="P55" i="9"/>
  <c r="R55" i="9" s="1"/>
  <c r="T55" i="9" s="1"/>
  <c r="P53" i="9"/>
  <c r="R53" i="9" s="1"/>
  <c r="T53" i="9" s="1"/>
  <c r="P49" i="9"/>
  <c r="R49" i="9" s="1"/>
  <c r="V49" i="9" s="1"/>
  <c r="P52" i="9"/>
  <c r="R52" i="9" s="1"/>
  <c r="T52" i="9" s="1"/>
  <c r="P48" i="9"/>
  <c r="P51" i="9"/>
  <c r="R51" i="9" s="1"/>
  <c r="V51" i="9" s="1"/>
  <c r="R54" i="9"/>
  <c r="T54" i="9" s="1"/>
  <c r="C59" i="9"/>
  <c r="C60" i="9"/>
  <c r="T51" i="9" l="1"/>
  <c r="T50" i="9"/>
  <c r="P58" i="9"/>
  <c r="R48" i="9"/>
  <c r="T49" i="9"/>
  <c r="F12" i="7"/>
  <c r="H12" i="7" s="1"/>
  <c r="F15" i="7"/>
  <c r="H15" i="7" s="1"/>
  <c r="F40" i="6"/>
  <c r="H40" i="6" s="1"/>
  <c r="D36" i="7"/>
  <c r="F41" i="6"/>
  <c r="H41" i="6" s="1"/>
  <c r="R58" i="9" l="1"/>
  <c r="T58" i="9" s="1"/>
  <c r="T48" i="9"/>
  <c r="F7" i="1"/>
  <c r="H7" i="1" s="1"/>
  <c r="F7" i="4"/>
  <c r="H7" i="4" s="1"/>
  <c r="F7" i="11"/>
  <c r="F11" i="4"/>
  <c r="H11" i="4" s="1"/>
  <c r="F8" i="1"/>
  <c r="H8" i="1" s="1"/>
  <c r="F8" i="4"/>
  <c r="H8" i="4" s="1"/>
  <c r="H42" i="6"/>
  <c r="F42" i="6" s="1"/>
  <c r="F32" i="6"/>
  <c r="H32" i="6" s="1"/>
  <c r="F36" i="6"/>
  <c r="H36" i="6" s="1"/>
  <c r="F33" i="6"/>
  <c r="H33" i="6" s="1"/>
  <c r="H10" i="1" l="1"/>
  <c r="H12" i="1" s="1"/>
  <c r="F16" i="7"/>
  <c r="H16" i="7" s="1"/>
  <c r="H17" i="7" s="1"/>
  <c r="F9" i="11"/>
  <c r="H7" i="11"/>
  <c r="H9" i="11" s="1"/>
  <c r="H11" i="11" s="1"/>
  <c r="H13" i="4"/>
  <c r="F10" i="1"/>
  <c r="I37" i="20"/>
  <c r="H34" i="6"/>
  <c r="I6" i="20"/>
  <c r="I8" i="20" l="1"/>
  <c r="H44" i="6"/>
  <c r="H15" i="4"/>
  <c r="F13" i="4"/>
  <c r="H32" i="11"/>
  <c r="G16" i="20" s="1"/>
  <c r="I16" i="20" s="1"/>
  <c r="H33" i="1"/>
  <c r="G18" i="20" s="1"/>
  <c r="D32" i="7"/>
  <c r="F44" i="6"/>
  <c r="H37" i="6"/>
  <c r="F37" i="6" s="1"/>
  <c r="H36" i="4" l="1"/>
  <c r="G17" i="20" s="1"/>
  <c r="I36" i="20"/>
  <c r="I35" i="20" l="1"/>
  <c r="I34" i="20"/>
  <c r="I18" i="20"/>
  <c r="D35" i="7" l="1"/>
  <c r="I33" i="20"/>
  <c r="I17" i="20"/>
  <c r="D34" i="7"/>
  <c r="D33" i="7" l="1"/>
  <c r="D31" i="7" s="1"/>
  <c r="H31" i="7" s="1"/>
  <c r="H46" i="7" s="1"/>
  <c r="I4" i="20" l="1"/>
  <c r="G58" i="9" l="1"/>
  <c r="H58" i="9"/>
  <c r="F58" i="9"/>
  <c r="F57" i="9"/>
  <c r="N57" i="9" s="1"/>
  <c r="R57" i="9" s="1"/>
  <c r="T57" i="9" s="1"/>
  <c r="F56" i="9"/>
  <c r="N56" i="9" s="1"/>
  <c r="R56" i="9" s="1"/>
  <c r="T56" i="9" s="1"/>
  <c r="F8" i="7" l="1"/>
  <c r="H8" i="7" s="1"/>
  <c r="F9" i="7"/>
  <c r="H9" i="7" s="1"/>
  <c r="H23" i="7" l="1"/>
  <c r="H68" i="7" s="1"/>
  <c r="I38" i="20" l="1"/>
  <c r="I3" i="20"/>
  <c r="I2" i="20" s="1"/>
  <c r="I20" i="20" s="1"/>
  <c r="I27" i="20" l="1"/>
  <c r="H70" i="7" l="1"/>
  <c r="H72" i="7" s="1"/>
  <c r="I29" i="20"/>
</calcChain>
</file>

<file path=xl/comments1.xml><?xml version="1.0" encoding="utf-8"?>
<comments xmlns="http://schemas.openxmlformats.org/spreadsheetml/2006/main">
  <authors>
    <author>Autor</author>
  </authors>
  <commentList>
    <comment ref="B35" authorId="0" shapeId="0">
      <text>
        <r>
          <rPr>
            <b/>
            <sz val="9"/>
            <color indexed="81"/>
            <rFont val="Segoe UI"/>
            <charset val="1"/>
          </rPr>
          <t>Autor:</t>
        </r>
        <r>
          <rPr>
            <sz val="9"/>
            <color indexed="81"/>
            <rFont val="Segoe UI"/>
            <charset val="1"/>
          </rPr>
          <t xml:space="preserve">
Dropdownfeld ist noch zu programmieren</t>
        </r>
      </text>
    </comment>
  </commentList>
</comments>
</file>

<file path=xl/comments2.xml><?xml version="1.0" encoding="utf-8"?>
<comments xmlns="http://schemas.openxmlformats.org/spreadsheetml/2006/main">
  <authors>
    <author>Autor</author>
  </authors>
  <commentList>
    <comment ref="C19" authorId="0" shapeId="0">
      <text>
        <r>
          <rPr>
            <b/>
            <sz val="9"/>
            <color indexed="81"/>
            <rFont val="Segoe UI"/>
            <family val="2"/>
          </rPr>
          <t xml:space="preserve">UAG Vergütung/
UUAG Layout:
</t>
        </r>
        <r>
          <rPr>
            <sz val="9"/>
            <color indexed="81"/>
            <rFont val="Segoe UI"/>
            <family val="2"/>
          </rPr>
          <t>Ggf. Formeln aus Spalte G kopieren.</t>
        </r>
        <r>
          <rPr>
            <sz val="9"/>
            <color indexed="81"/>
            <rFont val="Segoe UI"/>
            <family val="2"/>
          </rPr>
          <t xml:space="preserve">
</t>
        </r>
      </text>
    </comment>
    <comment ref="E19" authorId="0" shapeId="0">
      <text>
        <r>
          <rPr>
            <b/>
            <sz val="9"/>
            <color indexed="81"/>
            <rFont val="Segoe UI"/>
            <family val="2"/>
          </rPr>
          <t xml:space="preserve">UAG Vergütung/
UUAG Layout:
</t>
        </r>
        <r>
          <rPr>
            <sz val="9"/>
            <color indexed="81"/>
            <rFont val="Segoe UI"/>
            <family val="2"/>
          </rPr>
          <t>Ggf. Formeln aus Spalte G kopieren.</t>
        </r>
        <r>
          <rPr>
            <sz val="9"/>
            <color indexed="81"/>
            <rFont val="Segoe UI"/>
            <family val="2"/>
          </rPr>
          <t xml:space="preserve">
</t>
        </r>
      </text>
    </comment>
    <comment ref="C20" authorId="0" shapeId="0">
      <text>
        <r>
          <rPr>
            <b/>
            <sz val="9"/>
            <color indexed="81"/>
            <rFont val="Segoe UI"/>
            <family val="2"/>
          </rPr>
          <t xml:space="preserve">UAG Vergütung/
UUAG Layout:
</t>
        </r>
        <r>
          <rPr>
            <sz val="9"/>
            <color indexed="81"/>
            <rFont val="Segoe UI"/>
            <family val="2"/>
          </rPr>
          <t>Ggf. Formeln aus Spalte G kopieren.</t>
        </r>
      </text>
    </comment>
    <comment ref="E20" authorId="0" shapeId="0">
      <text>
        <r>
          <rPr>
            <b/>
            <sz val="9"/>
            <color indexed="81"/>
            <rFont val="Segoe UI"/>
            <family val="2"/>
          </rPr>
          <t xml:space="preserve">UAG Vergütung/
UUAG Layout:
</t>
        </r>
        <r>
          <rPr>
            <sz val="9"/>
            <color indexed="81"/>
            <rFont val="Segoe UI"/>
            <family val="2"/>
          </rPr>
          <t>Ggf. Formeln aus Spalte G kopieren.</t>
        </r>
      </text>
    </comment>
    <comment ref="C21" authorId="0" shapeId="0">
      <text>
        <r>
          <rPr>
            <b/>
            <sz val="9"/>
            <color indexed="81"/>
            <rFont val="Segoe UI"/>
            <family val="2"/>
          </rPr>
          <t xml:space="preserve">UAG Vergütung/
UUAG Layout:
</t>
        </r>
        <r>
          <rPr>
            <sz val="9"/>
            <color indexed="81"/>
            <rFont val="Segoe UI"/>
            <family val="2"/>
          </rPr>
          <t>Ggf. Formeln aus Spalte G kopieren.</t>
        </r>
      </text>
    </comment>
    <comment ref="E21" authorId="0" shapeId="0">
      <text>
        <r>
          <rPr>
            <b/>
            <sz val="9"/>
            <color indexed="81"/>
            <rFont val="Segoe UI"/>
            <family val="2"/>
          </rPr>
          <t xml:space="preserve">UAG Vergütung/
UUAG Layout:
</t>
        </r>
        <r>
          <rPr>
            <sz val="9"/>
            <color indexed="81"/>
            <rFont val="Segoe UI"/>
            <family val="2"/>
          </rPr>
          <t>Ggf. Formeln aus Spalte G kopieren.</t>
        </r>
      </text>
    </comment>
  </commentList>
</comments>
</file>

<file path=xl/comments3.xml><?xml version="1.0" encoding="utf-8"?>
<comments xmlns="http://schemas.openxmlformats.org/spreadsheetml/2006/main">
  <authors>
    <author>Autor</author>
  </authors>
  <commentList>
    <comment ref="B54" authorId="0" shapeId="0">
      <text>
        <r>
          <rPr>
            <b/>
            <sz val="9"/>
            <color indexed="81"/>
            <rFont val="Segoe UI"/>
            <family val="2"/>
          </rPr>
          <t>UUAG LAYOUT:</t>
        </r>
        <r>
          <rPr>
            <sz val="9"/>
            <color indexed="81"/>
            <rFont val="Segoe UI"/>
            <family val="2"/>
          </rPr>
          <t xml:space="preserve">
Fahrtkosten immer noch unklar.
- Annahme zu Umkreis, Strecke und Geschwindigkeit weiterhin rein pauschal und zu prüfen. 
- Andere Verkehrsmittel
- Verweis auf durchschnittliche Personalkosten des Betreuungspersonals, das Assistenzleistungen vor Ort beim Leistungsberechtigten erbringt. </t>
        </r>
      </text>
    </comment>
    <comment ref="E56" authorId="0" shapeId="0">
      <text>
        <r>
          <rPr>
            <b/>
            <sz val="9"/>
            <color indexed="81"/>
            <rFont val="Segoe UI"/>
            <family val="2"/>
          </rPr>
          <t>Werte sind nicht abgestimmt</t>
        </r>
      </text>
    </comment>
    <comment ref="F60" authorId="0" shapeId="0">
      <text>
        <r>
          <rPr>
            <b/>
            <sz val="9"/>
            <color indexed="81"/>
            <rFont val="Segoe UI"/>
            <family val="2"/>
          </rPr>
          <t>Formel nicht abgestimmt</t>
        </r>
      </text>
    </comment>
    <comment ref="F61" authorId="0" shapeId="0">
      <text>
        <r>
          <rPr>
            <b/>
            <sz val="9"/>
            <color indexed="81"/>
            <rFont val="Segoe UI"/>
            <family val="2"/>
          </rPr>
          <t>Formel nicht abgestimmt</t>
        </r>
      </text>
    </comment>
    <comment ref="B70" authorId="0" shapeId="0">
      <text>
        <r>
          <rPr>
            <b/>
            <sz val="9"/>
            <color indexed="81"/>
            <rFont val="Segoe UI"/>
            <family val="2"/>
          </rPr>
          <t>Autor:</t>
        </r>
        <r>
          <rPr>
            <sz val="9"/>
            <color indexed="81"/>
            <rFont val="Segoe UI"/>
            <family val="2"/>
          </rPr>
          <t xml:space="preserve">
„Hinweis zu Pos. 5.: Risikozuschlag und Innovation gem. A 4.4: 
Über die Notwendigkeit, Angemessenheit und der BErechnung eines Zuschlags für Innovation und betriebsbezogene Risiken besteht bisher keine Einigkeit. Im Rahmen der Spitzengespräche zwischen den Verhandlungsführern der Leistungserbringer und Leistungsträger wird hierzu beraten.
</t>
        </r>
      </text>
    </comment>
  </commentList>
</comments>
</file>

<file path=xl/comments4.xml><?xml version="1.0" encoding="utf-8"?>
<comments xmlns="http://schemas.openxmlformats.org/spreadsheetml/2006/main">
  <authors>
    <author>Autor</author>
  </authors>
  <commentList>
    <comment ref="D17" authorId="0" shapeId="0">
      <text>
        <r>
          <rPr>
            <sz val="9"/>
            <color indexed="81"/>
            <rFont val="Segoe UI"/>
            <charset val="1"/>
          </rPr>
          <t xml:space="preserve">
1568 oder 1584</t>
        </r>
      </text>
    </comment>
  </commentList>
</comments>
</file>

<file path=xl/comments5.xml><?xml version="1.0" encoding="utf-8"?>
<comments xmlns="http://schemas.openxmlformats.org/spreadsheetml/2006/main">
  <authors>
    <author>Autor</author>
  </authors>
  <commentList>
    <comment ref="D20" authorId="0" shapeId="0">
      <text>
        <r>
          <rPr>
            <sz val="9"/>
            <color indexed="81"/>
            <rFont val="Segoe UI"/>
            <charset val="1"/>
          </rPr>
          <t xml:space="preserve">
1568 oder 1584</t>
        </r>
      </text>
    </comment>
  </commentList>
</comments>
</file>

<file path=xl/comments6.xml><?xml version="1.0" encoding="utf-8"?>
<comments xmlns="http://schemas.openxmlformats.org/spreadsheetml/2006/main">
  <authors>
    <author>Autor</author>
  </authors>
  <commentList>
    <comment ref="D16" authorId="0" shapeId="0">
      <text>
        <r>
          <rPr>
            <sz val="9"/>
            <color indexed="81"/>
            <rFont val="Segoe UI"/>
            <charset val="1"/>
          </rPr>
          <t xml:space="preserve">
1568 oder 1584</t>
        </r>
      </text>
    </comment>
  </commentList>
</comments>
</file>

<file path=xl/comments7.xml><?xml version="1.0" encoding="utf-8"?>
<comments xmlns="http://schemas.openxmlformats.org/spreadsheetml/2006/main">
  <authors>
    <author>Autor</author>
  </authors>
  <commentList>
    <comment ref="J4" authorId="0" shapeId="0">
      <text>
        <r>
          <rPr>
            <b/>
            <sz val="9"/>
            <color indexed="81"/>
            <rFont val="Segoe UI"/>
            <family val="2"/>
          </rPr>
          <t>Hier kann kein Wert direkt verknüpft werden. Sinnvoll wäre die Angabe des Referenztarifes und des prozentualen Abschlagswertes.</t>
        </r>
      </text>
    </comment>
  </commentList>
</comments>
</file>

<file path=xl/comments8.xml><?xml version="1.0" encoding="utf-8"?>
<comments xmlns="http://schemas.openxmlformats.org/spreadsheetml/2006/main">
  <authors>
    <author>Autor</author>
  </authors>
  <commentList>
    <comment ref="A1" authorId="0" shapeId="0">
      <text>
        <r>
          <rPr>
            <b/>
            <sz val="9"/>
            <color indexed="81"/>
            <rFont val="Segoe UI"/>
            <family val="2"/>
          </rPr>
          <t>Diese Regelung gilt bisher lediglich für besondere Wohnformen als abgestimmt. 
Eine Verständigung über angemessene Verwaltungs- und Leitungsschlüssel in anderen Leistungssegmenten steht noch aus!</t>
        </r>
        <r>
          <rPr>
            <sz val="9"/>
            <color indexed="81"/>
            <rFont val="Segoe UI"/>
            <family val="2"/>
          </rPr>
          <t xml:space="preserve">
</t>
        </r>
      </text>
    </comment>
  </commentList>
</comments>
</file>

<file path=xl/sharedStrings.xml><?xml version="1.0" encoding="utf-8"?>
<sst xmlns="http://schemas.openxmlformats.org/spreadsheetml/2006/main" count="994" uniqueCount="631">
  <si>
    <t>Deckblatt</t>
  </si>
  <si>
    <t>Name des Teilhabeangebotes</t>
  </si>
  <si>
    <t>Teilhabeangebot (Teilangebot)</t>
  </si>
  <si>
    <t>Objekt/Gebäude</t>
  </si>
  <si>
    <t>Straße</t>
  </si>
  <si>
    <t>PLZ</t>
  </si>
  <si>
    <t>Ort</t>
  </si>
  <si>
    <t>ZAD / GP Nr.</t>
  </si>
  <si>
    <t>Art des Angebots</t>
  </si>
  <si>
    <t>Bitte wählen</t>
  </si>
  <si>
    <t>Name des Leistungserbringers (Träger)</t>
  </si>
  <si>
    <t>Vereinbarungszeitraum</t>
  </si>
  <si>
    <t>Laufzeit von</t>
  </si>
  <si>
    <t>Laufzeit bis</t>
  </si>
  <si>
    <t xml:space="preserve">Leistungsvereinbarung vom: </t>
  </si>
  <si>
    <t>Aktenzeichen / GP-Nr. Leistungsvereinbarung:</t>
  </si>
  <si>
    <t xml:space="preserve">abgestimmtes Konzept vom: </t>
  </si>
  <si>
    <t>Kalkulation</t>
  </si>
  <si>
    <t>Leistungsberechtigte lt. LV § 4</t>
  </si>
  <si>
    <t>Auslastung</t>
  </si>
  <si>
    <t>Vergleichstage</t>
  </si>
  <si>
    <t>Verband des Leistungserbringers</t>
  </si>
  <si>
    <t>Ansprechpartner:in</t>
  </si>
  <si>
    <t>Mitglieds-Nr.</t>
  </si>
  <si>
    <t>Angewandter TV/AVR</t>
  </si>
  <si>
    <t>Vertraglich/Tariflich vereinbarte Wochenarbeitszeit</t>
  </si>
  <si>
    <t>Landschaftsverband</t>
  </si>
  <si>
    <t>Version</t>
  </si>
  <si>
    <t xml:space="preserve"> Details zu Änderungen/Anpassung können Sie einsehen, indem Sie links auf "plus" klicken.</t>
  </si>
  <si>
    <t>Letzte Revision</t>
  </si>
  <si>
    <t>Letze*r Author*in</t>
  </si>
  <si>
    <t>Änderungsprotokoll</t>
  </si>
  <si>
    <t>Änderung</t>
  </si>
  <si>
    <t>Blatt/Zelle</t>
  </si>
  <si>
    <t>Autor*in</t>
  </si>
  <si>
    <t>Dienst:</t>
  </si>
  <si>
    <t>Träger:</t>
  </si>
  <si>
    <t>Unterstützende Assistenz</t>
  </si>
  <si>
    <t>Qualifizierte Assistenz</t>
  </si>
  <si>
    <t>Gewichtung FKHS</t>
  </si>
  <si>
    <t>Gewichtung  FKA</t>
  </si>
  <si>
    <t>Krankenversicherung</t>
  </si>
  <si>
    <t>+ halber Zusatzbeitrag</t>
  </si>
  <si>
    <t>Pflegeversicherung</t>
  </si>
  <si>
    <t>Rentenversicherung</t>
  </si>
  <si>
    <t>Arbeitslosenversicherung</t>
  </si>
  <si>
    <t>Insolvenzgeldumlage</t>
  </si>
  <si>
    <t>U2 Umlage</t>
  </si>
  <si>
    <t>Zusatzversorgungskasse</t>
  </si>
  <si>
    <t>Summe</t>
  </si>
  <si>
    <t xml:space="preserve">Personelle Ausstattung </t>
  </si>
  <si>
    <t>ab B3.0 je Fachmodul auszufüllen</t>
  </si>
  <si>
    <t>Hochrechnung</t>
  </si>
  <si>
    <t>von</t>
  </si>
  <si>
    <t>bis</t>
  </si>
  <si>
    <t>B</t>
  </si>
  <si>
    <t>Personelle Ausstattung für Kalkulation</t>
  </si>
  <si>
    <t>VK</t>
  </si>
  <si>
    <t>Anzahl Mitarbeitende</t>
  </si>
  <si>
    <t>Gesamt Verwaltung</t>
  </si>
  <si>
    <t>Gesamt Leitung</t>
  </si>
  <si>
    <t>Gesamt Leistungen zur hauswirtschaftlichen und haustechnischen Unterstützung</t>
  </si>
  <si>
    <t>3.1</t>
  </si>
  <si>
    <t>davon Fachkräfte</t>
  </si>
  <si>
    <t>3.2</t>
  </si>
  <si>
    <t>davon Nichtfachkräfte</t>
  </si>
  <si>
    <t>Gesamt Sonstiges Personal</t>
  </si>
  <si>
    <t>Bundesfreiwilligendienst/Freiwilliges Soziales Jahr</t>
  </si>
  <si>
    <t>Auszubildende</t>
  </si>
  <si>
    <t>5.1</t>
  </si>
  <si>
    <t>davon nach Ausbildungsgrad insgesamt</t>
  </si>
  <si>
    <t>5.1.1</t>
  </si>
  <si>
    <t>Fachkraft, akadem. Abschluss</t>
  </si>
  <si>
    <t>5.1.2</t>
  </si>
  <si>
    <t>Fachkraft 3. jährige Ausbildung</t>
  </si>
  <si>
    <t>5.1.3</t>
  </si>
  <si>
    <t xml:space="preserve">Nicht-Fachkraft </t>
  </si>
  <si>
    <t>Teilzeitfaktor (durchschnittliche VZÄ je Mitarbeitenden)</t>
  </si>
  <si>
    <t>5.1.4</t>
  </si>
  <si>
    <t>davon tätig im Fachmodul</t>
  </si>
  <si>
    <t>5.1.5</t>
  </si>
  <si>
    <t>Fachkraft Fachmodul, akadem. Abschluss</t>
  </si>
  <si>
    <t>5.1.6</t>
  </si>
  <si>
    <t>Fachkraft Fachmodul, 3. jährige Ausbildung</t>
  </si>
  <si>
    <t>5.1.7</t>
  </si>
  <si>
    <t>Nicht-Fachkraft Fachmodul</t>
  </si>
  <si>
    <t>5.2</t>
  </si>
  <si>
    <t>Differenzierung</t>
  </si>
  <si>
    <t>5.2.1</t>
  </si>
  <si>
    <t>Tagespräsenz</t>
  </si>
  <si>
    <t>optional</t>
  </si>
  <si>
    <t>gem. Konzept</t>
  </si>
  <si>
    <t>5.1.1.1</t>
  </si>
  <si>
    <t>Fachkraft</t>
  </si>
  <si>
    <t>5.1.1.2</t>
  </si>
  <si>
    <t>Nachtpräsenz</t>
  </si>
  <si>
    <t>5.2.1.2</t>
  </si>
  <si>
    <t>5.2.2</t>
  </si>
  <si>
    <t>5.2.3</t>
  </si>
  <si>
    <t>Gemeinsame Assistenzleistungen</t>
  </si>
  <si>
    <t>5.2.4</t>
  </si>
  <si>
    <t>Besondere zielgruppenspezifische Konzepte aufgrund eines abgestimmten Fachkonzepts notwendige zusätzliche Leistungen und Ressourcen</t>
  </si>
  <si>
    <t>5.2.5</t>
  </si>
  <si>
    <t>Beratende Pflegefachkraft</t>
  </si>
  <si>
    <t>5.2.6</t>
  </si>
  <si>
    <t>Personenunabhängige Sozialraumarbeit</t>
  </si>
  <si>
    <t>5.2.7</t>
  </si>
  <si>
    <t>Erfüllung gesetzl. Anforderungen (z.B. nach WTG)</t>
  </si>
  <si>
    <t>5.2.7.1</t>
  </si>
  <si>
    <t>5.2.7.2</t>
  </si>
  <si>
    <t>5.3</t>
  </si>
  <si>
    <t>davon nach Ausbildungsgrad in der Assistenz</t>
  </si>
  <si>
    <t>5.3.1</t>
  </si>
  <si>
    <t>als Fachkraft Assistenz, akadem. Abschluss</t>
  </si>
  <si>
    <t>5.3.2</t>
  </si>
  <si>
    <t>als Fachkraft Assistenz, 3. jährige Ausbildung</t>
  </si>
  <si>
    <t>5.3.3</t>
  </si>
  <si>
    <t>als Nicht-Fachkraft Assistenz</t>
  </si>
  <si>
    <t>5.3.4</t>
  </si>
  <si>
    <t>davon tätig auf die Assistenzleistungen verteilt</t>
  </si>
  <si>
    <t>5.3.5</t>
  </si>
  <si>
    <t>5.3.6</t>
  </si>
  <si>
    <t>5.3.7</t>
  </si>
  <si>
    <t>Einfache Assistenz</t>
  </si>
  <si>
    <t>5.3.1.0</t>
  </si>
  <si>
    <t>davon tätig in der Unterstützenden Assistenz</t>
  </si>
  <si>
    <t>5.3.1.1</t>
  </si>
  <si>
    <t>Fachkraft Assistenz, akadem. Abschluss</t>
  </si>
  <si>
    <t>5.3.1.2</t>
  </si>
  <si>
    <t>Fachkraft Assistenz, 3. jährige Ausbildung</t>
  </si>
  <si>
    <t>Nicht-Fachkraft Assistenz</t>
  </si>
  <si>
    <t>5.3.2.0</t>
  </si>
  <si>
    <t>davon tätig in der Qualifizierten Assistenz</t>
  </si>
  <si>
    <t>5.3.2.1</t>
  </si>
  <si>
    <t>5.3.2.2</t>
  </si>
  <si>
    <t>5.3.3.0</t>
  </si>
  <si>
    <t>davon tätig in der Einfachen Assistenz</t>
  </si>
  <si>
    <t>5.3.3.1</t>
  </si>
  <si>
    <t>5.4</t>
  </si>
  <si>
    <t>davon tätig in der Tagesstruktur &amp; Schulung</t>
  </si>
  <si>
    <t>5.4.1</t>
  </si>
  <si>
    <t>Betreuungsdienst Fachmodul</t>
  </si>
  <si>
    <t>als Fachkraft, akadem. Abschluss</t>
  </si>
  <si>
    <t>als Fachkraft, 3. jährige Ausbildung</t>
  </si>
  <si>
    <t>als Nicht-Fachkraft</t>
  </si>
  <si>
    <t xml:space="preserve">Freistellungen: </t>
  </si>
  <si>
    <t>6.0</t>
  </si>
  <si>
    <t>Liste gesetzliche Beauftragte</t>
  </si>
  <si>
    <t>berücksichtigte Stellenanteile</t>
  </si>
  <si>
    <t>anonymisiertes 
Kürzel</t>
  </si>
  <si>
    <t>Tarif</t>
  </si>
  <si>
    <t>Entgelt- 
gruppe</t>
  </si>
  <si>
    <t>Ausbildung</t>
  </si>
  <si>
    <t>6.1</t>
  </si>
  <si>
    <t>6.2</t>
  </si>
  <si>
    <t>6.3</t>
  </si>
  <si>
    <t>6.4</t>
  </si>
  <si>
    <t>6.5</t>
  </si>
  <si>
    <t>6.6</t>
  </si>
  <si>
    <t>6.7</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</si>
  <si>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</si>
  <si>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</si>
  <si>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</si>
  <si>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</si>
  <si>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</si>
  <si>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</si>
  <si>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</si>
  <si>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</si>
  <si>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</si>
  <si>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</si>
  <si>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</si>
  <si>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</si>
  <si>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</si>
  <si>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</si>
  <si>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</si>
  <si>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</si>
  <si>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</si>
  <si>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</si>
  <si>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</si>
  <si>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</si>
  <si>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</si>
  <si>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</si>
  <si>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</si>
  <si>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Aufstellung Personalkosten</t>
  </si>
  <si>
    <t>Abgeschlossenes Wirtschaftsjahr</t>
  </si>
  <si>
    <t>Funktion</t>
  </si>
  <si>
    <t>VZÄ-Anteil</t>
  </si>
  <si>
    <r>
      <t xml:space="preserve">Personal-
nebenkosten </t>
    </r>
    <r>
      <rPr>
        <b/>
        <vertAlign val="superscript"/>
        <sz val="11"/>
        <color theme="1"/>
        <rFont val="Arial"/>
        <family val="2"/>
      </rPr>
      <t>3)</t>
    </r>
  </si>
  <si>
    <t>Pesonalkosten 
(insgesamt)</t>
  </si>
  <si>
    <t>PK/VZÄ Ø</t>
  </si>
  <si>
    <t>PK/VZÄ Ø 
ohne Zuschläge und Zulagen</t>
  </si>
  <si>
    <t>1) Leitung</t>
  </si>
  <si>
    <t>2a) Fachkräfte mit akademischer Bildung</t>
  </si>
  <si>
    <t>2b) Fachkräfte mit mind. 3-jähriger Ausbildung</t>
  </si>
  <si>
    <t>2c) Nicht-Fachkräfte</t>
  </si>
  <si>
    <t>4) Verwaltung</t>
  </si>
  <si>
    <t>5) Gesetzliche Beauftragte</t>
  </si>
  <si>
    <r>
      <t xml:space="preserve">Gesamtsumme Personal </t>
    </r>
    <r>
      <rPr>
        <i/>
        <sz val="10"/>
        <color theme="1"/>
        <rFont val="Arial"/>
        <family val="2"/>
      </rPr>
      <t>ohne Sonstiges Personal</t>
    </r>
  </si>
  <si>
    <t>Gesamtsumme Personal</t>
  </si>
  <si>
    <t>Erläuterungen:</t>
  </si>
  <si>
    <t>1) Arbeitgeberanteile SV und KZVK</t>
  </si>
  <si>
    <t>2) Zuschläge, Zulagen und Weiteres je VZÄ</t>
  </si>
  <si>
    <t>3) Personalnebenkosten</t>
  </si>
  <si>
    <t>Berufsgenossenschaftsbeiträge</t>
  </si>
  <si>
    <t>Heimzulage</t>
  </si>
  <si>
    <t>ZV-Finanzierungsbeitrag / Stärkungsbeitrag</t>
  </si>
  <si>
    <t>Zeitzuschläge (für Dienste zu ungünstigen Zeiten)</t>
  </si>
  <si>
    <t>Beihilfen</t>
  </si>
  <si>
    <t>Arbeitgeberanteile SV und KZVK</t>
  </si>
  <si>
    <t xml:space="preserve">Übertrag Summe anerkannte Personalaufwendungen: </t>
  </si>
  <si>
    <t>7.</t>
  </si>
  <si>
    <t>8.</t>
  </si>
  <si>
    <t>9.</t>
  </si>
  <si>
    <t>Fahrtaufwand inkl. Personalkosten für Fahrzeiten</t>
  </si>
  <si>
    <t>Budget Organisationsmodul</t>
  </si>
  <si>
    <t>Budget Fachmodul</t>
  </si>
  <si>
    <t>Budget unterstützende Assistenz</t>
  </si>
  <si>
    <t>2.1</t>
  </si>
  <si>
    <t>2.2</t>
  </si>
  <si>
    <t>2.3</t>
  </si>
  <si>
    <t>2.4</t>
  </si>
  <si>
    <t>Kalkulation für den Zeitraum vom</t>
  </si>
  <si>
    <t>bis zum</t>
  </si>
  <si>
    <t>Summe Arbeitgeberanteile SV und ZVK</t>
  </si>
  <si>
    <t>Leistungsberechtigte</t>
  </si>
  <si>
    <t>1.</t>
  </si>
  <si>
    <t>Personalkosten</t>
  </si>
  <si>
    <t>Übersicht Kalkulationszeitraum</t>
  </si>
  <si>
    <t>Brutto-PK je VZÄ/Jahr</t>
  </si>
  <si>
    <t xml:space="preserve">Kalkulierte Brutto-PK </t>
  </si>
  <si>
    <t>Übersicht letztes abgeschlossenes Geschäftsjahr</t>
  </si>
  <si>
    <t>Übersicht laufendes Geschäftsjahr</t>
  </si>
  <si>
    <t>1.1</t>
  </si>
  <si>
    <t>1.1.1</t>
  </si>
  <si>
    <t xml:space="preserve"> =</t>
  </si>
  <si>
    <t>1.1.2</t>
  </si>
  <si>
    <t>Summe:</t>
  </si>
  <si>
    <t>1.2</t>
  </si>
  <si>
    <t>Betreuung (Nichtfachkräfte 70%):</t>
  </si>
  <si>
    <t>1.2.1</t>
  </si>
  <si>
    <t>=</t>
  </si>
  <si>
    <t>1.3</t>
  </si>
  <si>
    <t xml:space="preserve">Fachkräfte </t>
  </si>
  <si>
    <t>Nicht- Fachkräfte</t>
  </si>
  <si>
    <t>1.4</t>
  </si>
  <si>
    <t>1.5</t>
  </si>
  <si>
    <t>1.5.1</t>
  </si>
  <si>
    <t>gesetzl. vorg. Beauftragte</t>
  </si>
  <si>
    <t>Verwaltung und Leitung</t>
  </si>
  <si>
    <t>Verwaltung</t>
  </si>
  <si>
    <t>1.5.2</t>
  </si>
  <si>
    <t>Leitung (Schlüssel bezug VZÄ)</t>
  </si>
  <si>
    <t xml:space="preserve">Summe Personalkosten </t>
  </si>
  <si>
    <t>2.</t>
  </si>
  <si>
    <t>3.</t>
  </si>
  <si>
    <t>4.</t>
  </si>
  <si>
    <t>Berechnungsbogen zur Ermittlung eines Tagessatzes (Fachmodul)</t>
  </si>
  <si>
    <t>bereingte Brutto-PK (ohne Heim-, Schichtzulage und DzuZ)</t>
  </si>
  <si>
    <t>Stellenanteile</t>
  </si>
  <si>
    <t>Anerkannte Personalausstattung (Betreuung)</t>
  </si>
  <si>
    <t>1.2.2</t>
  </si>
  <si>
    <t>1.3.1</t>
  </si>
  <si>
    <t>1.3.2</t>
  </si>
  <si>
    <t>1.4.2</t>
  </si>
  <si>
    <t>1.6</t>
  </si>
  <si>
    <t>1.7</t>
  </si>
  <si>
    <t>1.8</t>
  </si>
  <si>
    <t>2.0</t>
  </si>
  <si>
    <t xml:space="preserve">Plausibiliätsprüfung </t>
  </si>
  <si>
    <t>Betreuung (Fachkräfte):</t>
  </si>
  <si>
    <t>2.1.1</t>
  </si>
  <si>
    <t>Fachkräfte mit akademischer Bildung</t>
  </si>
  <si>
    <t>2.1.2</t>
  </si>
  <si>
    <t>Fachkräfte mit Berufsausbildung</t>
  </si>
  <si>
    <t>2.1.3</t>
  </si>
  <si>
    <r>
      <rPr>
        <b/>
        <sz val="10"/>
        <rFont val="Arial"/>
        <family val="2"/>
      </rPr>
      <t xml:space="preserve">Verprobung </t>
    </r>
    <r>
      <rPr>
        <sz val="10"/>
        <rFont val="Arial"/>
        <family val="2"/>
      </rPr>
      <t>Fachkräfte im Fachmodul:</t>
    </r>
  </si>
  <si>
    <t>Betreuung (Nichtfachkräfte):</t>
  </si>
  <si>
    <t>Nichfachkräfte</t>
  </si>
  <si>
    <t>Verprobung Betreuungskräfte Fachmodul</t>
  </si>
  <si>
    <t>2.5</t>
  </si>
  <si>
    <t>Leistungen zur hauswirtschaftlichen und haustechnischen Unterstützung</t>
  </si>
  <si>
    <t>2.5.1</t>
  </si>
  <si>
    <t>2.5.2</t>
  </si>
  <si>
    <t>2.5.3</t>
  </si>
  <si>
    <t>2.6</t>
  </si>
  <si>
    <t>Summe Personal Fachmodul:</t>
  </si>
  <si>
    <t>3.0</t>
  </si>
  <si>
    <t>Bestimmung eines Divisors</t>
  </si>
  <si>
    <t>Divisor</t>
  </si>
  <si>
    <t>4.0</t>
  </si>
  <si>
    <t>Kosten pro Tag</t>
  </si>
  <si>
    <t>4.1</t>
  </si>
  <si>
    <t>Tagessatz</t>
  </si>
  <si>
    <t>Berechnungsbogen zur Ermittlung eines Tagessatzes (Organisationsmodul)</t>
  </si>
  <si>
    <t>Kalkulation für den Zeitraum</t>
  </si>
  <si>
    <t>Stellenanteil</t>
  </si>
  <si>
    <t>kalkulierte Brutto-PK je VZÄ/Jahr</t>
  </si>
  <si>
    <t>Bufdi/FSJ</t>
  </si>
  <si>
    <t>x</t>
  </si>
  <si>
    <t xml:space="preserve">Auszubildende </t>
  </si>
  <si>
    <t>Anmerkung: Auszubildende/BufDi/FSJ sind nicht auf den Stellenschlüssel anzurechnen.</t>
  </si>
  <si>
    <t>1.6.1</t>
  </si>
  <si>
    <t>1.6.2</t>
  </si>
  <si>
    <t xml:space="preserve">für Supervision </t>
  </si>
  <si>
    <t xml:space="preserve">2. </t>
  </si>
  <si>
    <r>
      <t xml:space="preserve">Sachkosten </t>
    </r>
    <r>
      <rPr>
        <sz val="11"/>
        <rFont val="Arial"/>
        <family val="2"/>
      </rPr>
      <t>je nach Leistungsbeschreibung anzupassen</t>
    </r>
  </si>
  <si>
    <t>Aufwand</t>
  </si>
  <si>
    <t xml:space="preserve">IT Aufwand </t>
  </si>
  <si>
    <t>Arbeitsplatz</t>
  </si>
  <si>
    <t>Leitung</t>
  </si>
  <si>
    <t>für besondere Wohnformen - für die ambulanten Leistungen ist die Berechnung für das Betreuungspersonal noch abzustimmen:</t>
  </si>
  <si>
    <t>Betreuungsdienst</t>
  </si>
  <si>
    <t>Bruttopersonalkosten (gesamt)</t>
  </si>
  <si>
    <t>bei Leistungsberechtigten (Anzahl)</t>
  </si>
  <si>
    <t>Assistenzen, unterstützende</t>
  </si>
  <si>
    <t>bei angenommenen Stunden von:</t>
  </si>
  <si>
    <t>p.a.</t>
  </si>
  <si>
    <t>Assistenzen, qualifizierte</t>
  </si>
  <si>
    <t>Assistenzen, einfache</t>
  </si>
  <si>
    <t>Übertrag Personalnebenkosten</t>
  </si>
  <si>
    <t>für alle aufgeführten Assistenzstunden und Fachmodule</t>
  </si>
  <si>
    <t>für medizinische und pflegerische Versorgung</t>
  </si>
  <si>
    <t xml:space="preserve">für den Betreuungsaufwand im Rahmen der Sozialen Teilhabe
</t>
  </si>
  <si>
    <t>für Mitarbeiter und Organisation</t>
  </si>
  <si>
    <t xml:space="preserve">sonstige notwendige sächliche Kosten </t>
  </si>
  <si>
    <t>(ggf. Nachweis über ges. Anlage)</t>
  </si>
  <si>
    <t xml:space="preserve">3. </t>
  </si>
  <si>
    <t>Investitionskosten für betriebsnotwendige Anlagen</t>
  </si>
  <si>
    <t>Betriebskosten/-nebenkosten für betriebsnotwendige Anlagen</t>
  </si>
  <si>
    <t>Summe Kosten betriebliche Ausstattung</t>
  </si>
  <si>
    <t>Fahrtaufwand</t>
  </si>
  <si>
    <t>Gefahrene Kilometer</t>
  </si>
  <si>
    <t>Ø Reisegeschwindigkeit in km/h</t>
  </si>
  <si>
    <t>Durchschnitts-Personalkosten (Betreuung)</t>
  </si>
  <si>
    <t>Kilometerpauschale</t>
  </si>
  <si>
    <t>Nettoarbeitszeit (KGSt)</t>
  </si>
  <si>
    <t>Sachkostenanteil</t>
  </si>
  <si>
    <t>Personalkostenanteil</t>
  </si>
  <si>
    <t>Summe Fahrtaufwand</t>
  </si>
  <si>
    <t>5.</t>
  </si>
  <si>
    <t>6.</t>
  </si>
  <si>
    <t>Ist-Tage</t>
  </si>
  <si>
    <t xml:space="preserve">ggf. Auslastung: </t>
  </si>
  <si>
    <t>Ist-Auslastung</t>
  </si>
  <si>
    <t>7.1</t>
  </si>
  <si>
    <t>Berechnungsbogen zur Ermittlung einer zeitbasierten Vergütung für Unterstützende Assistenz</t>
  </si>
  <si>
    <t>Kalkulierte Brutto-PK*</t>
  </si>
  <si>
    <t>Betreuung (Fachkräfte 30%):</t>
  </si>
  <si>
    <t>Verhältnisse</t>
  </si>
  <si>
    <t>Summen/Durchschnitte</t>
  </si>
  <si>
    <t>Jährliche Personalkosten ohne Anteile gem. Fach- und Orgamodul</t>
  </si>
  <si>
    <t xml:space="preserve">Gesamt </t>
  </si>
  <si>
    <t>Prozentwerte</t>
  </si>
  <si>
    <t>Arbeitstunden pro Jahr</t>
  </si>
  <si>
    <t>a</t>
  </si>
  <si>
    <t>Bruttoarbeitszeit</t>
  </si>
  <si>
    <t>b</t>
  </si>
  <si>
    <t>persönliche Verlust- und Erholungszeiten</t>
  </si>
  <si>
    <t>c</t>
  </si>
  <si>
    <t>Mittelbare, klientenbezogene Tätigkeiten</t>
  </si>
  <si>
    <t>d</t>
  </si>
  <si>
    <t xml:space="preserve">Mittelbare, klientenübergreifende Tätigkeiten </t>
  </si>
  <si>
    <t>e</t>
  </si>
  <si>
    <t>Fahrt- und Wegezeiten</t>
  </si>
  <si>
    <t>f</t>
  </si>
  <si>
    <t>Abzug Fehlkontakte</t>
  </si>
  <si>
    <r>
      <t xml:space="preserve">KGSt Stunden um mittelbare und indirekte Leistungsbestandteile </t>
    </r>
    <r>
      <rPr>
        <u/>
        <sz val="10"/>
        <rFont val="Arial"/>
        <family val="2"/>
      </rPr>
      <t>gemindert</t>
    </r>
  </si>
  <si>
    <t>Nettoarbeitszeit</t>
  </si>
  <si>
    <t>Prospektive Leistungsmenge Unterstützende Assistenzstunden</t>
  </si>
  <si>
    <t xml:space="preserve">Höhe der Vergütung der zeitbasierten Leistungseinheit </t>
  </si>
  <si>
    <t>4.1.</t>
  </si>
  <si>
    <t>*nicht enthalten sind Kosten gem. Orgamodul_Anlage1</t>
  </si>
  <si>
    <t>Berechnungsbogen zur Ermittlung einer zeitbasierten Vergütung für Qualifizierte Assistenz</t>
  </si>
  <si>
    <t>Betreuung (Fachkräfte 100%):</t>
  </si>
  <si>
    <t>Prospektive Leistungsmenge Qualifizierte Assistenzstunden</t>
  </si>
  <si>
    <t>='Deckblatt'!B25*</t>
  </si>
  <si>
    <t>Berechnungsbogen zur Ermittlung einer zeitbasierten Vergütung für Einfache Assistenz</t>
  </si>
  <si>
    <t>Betreuung (Nichtfachkräfte 100%):</t>
  </si>
  <si>
    <t>Jährliche Personalkosten ohne Anteile Organisationsmodul</t>
  </si>
  <si>
    <t>Pauschal anwendbare Entgelte für Assistenzstunden</t>
  </si>
  <si>
    <t>TVöD SuE</t>
  </si>
  <si>
    <t>AVR CV</t>
  </si>
  <si>
    <t>TVöD VKA</t>
  </si>
  <si>
    <t>DRK</t>
  </si>
  <si>
    <t>sonstige</t>
  </si>
  <si>
    <t>Abschlagsmodell unterhalb TvöD SuE</t>
  </si>
  <si>
    <t>Unterstüzende Assistenz</t>
  </si>
  <si>
    <t>Qualifizierte Assistenz (Korridormodell)</t>
  </si>
  <si>
    <t>Korridor 1</t>
  </si>
  <si>
    <t>Korridor 2</t>
  </si>
  <si>
    <t>Korridor 3</t>
  </si>
  <si>
    <t>Korridor 4</t>
  </si>
  <si>
    <t>Korridor 5</t>
  </si>
  <si>
    <t>Korridor 6</t>
  </si>
  <si>
    <t>Korridor 7</t>
  </si>
  <si>
    <t>Korridor 8</t>
  </si>
  <si>
    <t>Korridore</t>
  </si>
  <si>
    <t>Korridor FKHS*</t>
  </si>
  <si>
    <t>Korridor FKA**</t>
  </si>
  <si>
    <t>*Fachkräfte mit (Fach-)Hochschulabschluß</t>
  </si>
  <si>
    <t>**Fachkräfte mit Ausbildung</t>
  </si>
  <si>
    <t>Sozialversicherung</t>
  </si>
  <si>
    <t>Anlage Leitung und Verwaltung</t>
  </si>
  <si>
    <t>Personal in VZÄ aus Assistenzen und Fachmodulen</t>
  </si>
  <si>
    <t>Schlüssel:</t>
  </si>
  <si>
    <t>Legende:</t>
  </si>
  <si>
    <t>Hauswirtschaft</t>
  </si>
  <si>
    <t>ind.</t>
  </si>
  <si>
    <t>individuelle Lösungen nur bei unter 15 LB</t>
  </si>
  <si>
    <t>Summe VZÄ:</t>
  </si>
  <si>
    <t>1-20 VZÄ</t>
  </si>
  <si>
    <t>bis 20 VZÄ = 1,0 VK! Kein Schlüssel 1:20 sondern fix 1,0VK</t>
  </si>
  <si>
    <t>20-30 VZÄ</t>
  </si>
  <si>
    <t>Summe Leitung und Verwaltung:</t>
  </si>
  <si>
    <t>30-50 VZÄ</t>
  </si>
  <si>
    <t>Verwaltung:</t>
  </si>
  <si>
    <t>50-65 VZÄ</t>
  </si>
  <si>
    <t>Leitung:</t>
  </si>
  <si>
    <t>65-150 VZÄ</t>
  </si>
  <si>
    <t>Berechnung Leitung:</t>
  </si>
  <si>
    <t>&gt;150 VZÄ</t>
  </si>
  <si>
    <t>individuelle Lösungen bei mehr als 150 VZÄ</t>
  </si>
  <si>
    <t>&lt;16 Leistungsberechtigte</t>
  </si>
  <si>
    <t>bis 20 VZÄ = 1,00</t>
  </si>
  <si>
    <t>&lt;30?</t>
  </si>
  <si>
    <t xml:space="preserve">Werden weniger als 16 LB in einer Organisationseinheit gemeinsam betrachtet, wird der Stellenanteil der Leitung individuell bemessen. Ansonsten gelten die Schlüssel und Klassenbreiten bis zu einer Größe von 150 VZÄ.  
Werden bis zu 20 VZÄ in einer Organisationseinheit aus den Fachmodulen und Assistenzstunden gebilligt, beträgt die Leitungsbemessung 1 VZÄ; dieser Sockelanteil ist fix.  
Darüber hinausgehende Stellenanteile werden mit dem jeweiligen Schlüssel dem Leitungsstellenanteil hinzugerechnet-  
Überschreiten die VZÄ aus Fachmodulen und Assistenzstunden die 150 VZÄ erfolgt eine individuelle Bemessung des gesamten Leitungsstellenanteils.  
</t>
  </si>
  <si>
    <t>&gt;30?</t>
  </si>
  <si>
    <t>&lt;50?</t>
  </si>
  <si>
    <t>&gt;50?</t>
  </si>
  <si>
    <t>&lt;65?</t>
  </si>
  <si>
    <t>&gt;65?</t>
  </si>
  <si>
    <t>&lt;150?</t>
  </si>
  <si>
    <t>&gt;150?</t>
  </si>
  <si>
    <t xml:space="preserve">Festlegung: Die Zwischenergebnisse werden mit vier Nachkommastellen berechnet. </t>
  </si>
  <si>
    <t>Die Rundung erfolgt erst bei der Summenbildung zum Ende der Berechnung der Leitungsstellen.</t>
  </si>
  <si>
    <t>Individuelle Bemesssung</t>
  </si>
  <si>
    <t>Verhandlungsergebnis gem. individueller Vereinbarung</t>
  </si>
  <si>
    <t xml:space="preserve">Begründung: </t>
  </si>
  <si>
    <t>Schichtzulage</t>
  </si>
  <si>
    <t>Summe VK/Mitarbeitende ohne sonstiges Personal</t>
  </si>
  <si>
    <t>IST / abgeschlossenes Geschäftsjahr</t>
  </si>
  <si>
    <t>1.4.1</t>
  </si>
  <si>
    <t>1.9</t>
  </si>
  <si>
    <t>1.9.1</t>
  </si>
  <si>
    <t>1.9.2</t>
  </si>
  <si>
    <t>Sontiges Personal (z. B. Auszubildende, BufDi, FSJ)</t>
  </si>
  <si>
    <t>6a) Sonstiges Personal: BufDi, FSJ usw.</t>
  </si>
  <si>
    <t>6b) Sonstiges Personal: Auszubildende</t>
  </si>
  <si>
    <t>Details aus der Personalaufstellung/Personalkosten</t>
  </si>
  <si>
    <t>Siehe Anlage: Datenblatt</t>
  </si>
  <si>
    <t>2.1.3.1</t>
  </si>
  <si>
    <t>2.1.3.2</t>
  </si>
  <si>
    <t>2.1.3.3</t>
  </si>
  <si>
    <t>2.1.3.4</t>
  </si>
  <si>
    <t>2.1.3.5</t>
  </si>
  <si>
    <t>Ergebnisblatt (Zusammenfassung)</t>
  </si>
  <si>
    <t>Budget Assistenzen</t>
  </si>
  <si>
    <r>
      <t>Anzahl einfache Assistenzstunden</t>
    </r>
    <r>
      <rPr>
        <b/>
        <sz val="11"/>
        <rFont val="Arial"/>
        <family val="2"/>
      </rPr>
      <t/>
    </r>
  </si>
  <si>
    <t>BAT-KF</t>
  </si>
  <si>
    <t>AVR-DD</t>
  </si>
  <si>
    <r>
      <rPr>
        <b/>
        <sz val="11"/>
        <rFont val="Arial"/>
        <family val="2"/>
      </rPr>
      <t xml:space="preserve">Unterstützende Assistenz </t>
    </r>
    <r>
      <rPr>
        <sz val="11"/>
        <rFont val="Arial"/>
        <family val="2"/>
      </rPr>
      <t>(Vergütung pro Stunde)</t>
    </r>
  </si>
  <si>
    <r>
      <rPr>
        <b/>
        <sz val="11"/>
        <rFont val="Arial"/>
        <family val="2"/>
      </rPr>
      <t xml:space="preserve">Qualifizierte Assistenz </t>
    </r>
    <r>
      <rPr>
        <sz val="11"/>
        <rFont val="Arial"/>
        <family val="2"/>
      </rPr>
      <t>(Vergütung pro Stunde)</t>
    </r>
  </si>
  <si>
    <r>
      <t xml:space="preserve">Einfache Assistenz </t>
    </r>
    <r>
      <rPr>
        <sz val="11"/>
        <rFont val="Arial"/>
        <family val="2"/>
      </rPr>
      <t>(Vergütung pro Stunde)</t>
    </r>
  </si>
  <si>
    <r>
      <rPr>
        <b/>
        <sz val="11"/>
        <rFont val="Arial"/>
        <family val="2"/>
      </rPr>
      <t>Fachmodul</t>
    </r>
    <r>
      <rPr>
        <sz val="11"/>
        <rFont val="Arial"/>
        <family val="2"/>
      </rPr>
      <t xml:space="preserve"> (Tagespauschale)</t>
    </r>
  </si>
  <si>
    <r>
      <rPr>
        <b/>
        <sz val="11"/>
        <rFont val="Arial"/>
        <family val="2"/>
      </rPr>
      <t>Organisationsmodul</t>
    </r>
    <r>
      <rPr>
        <sz val="11"/>
        <rFont val="Arial"/>
        <family val="2"/>
      </rPr>
      <t xml:space="preserve"> (Tagespauschale)</t>
    </r>
  </si>
  <si>
    <t>Fachkraftquoten</t>
  </si>
  <si>
    <t>Quote Fachkraft, akadem. Abschluss</t>
  </si>
  <si>
    <t>Prüfung</t>
  </si>
  <si>
    <t>Höhe der Vergütung der zeitbasierten Leistungseinheit</t>
  </si>
  <si>
    <t>Korridor gem. Quote Fachkraft, akadem. Abschluss</t>
  </si>
  <si>
    <t>Höhe der Vergütung der zeitbasierten Leistungseinheit für das Tarifwerk</t>
  </si>
  <si>
    <t>3.3.1</t>
  </si>
  <si>
    <t>3.3.2</t>
  </si>
  <si>
    <t>Budget Einfache Assistenz</t>
  </si>
  <si>
    <t>Budget qualifizierte Assistenz</t>
  </si>
  <si>
    <t>Kalkuliertes Gesamtbudget:</t>
  </si>
  <si>
    <t>Nachrichtlich Kosten pro Vergleichstag</t>
  </si>
  <si>
    <t>oder</t>
  </si>
  <si>
    <t>Relativer Zuschlag</t>
  </si>
  <si>
    <t>Gesamtbudget inkl. Risiko- und Innvationszuschlag gem. A.4.4</t>
  </si>
  <si>
    <t>Individuelle Verhandlung der Assistenzleistung?</t>
  </si>
  <si>
    <t>5.3.2.3</t>
  </si>
  <si>
    <t>Jährliche Gesamtkosten (Personal- und Sachaufwand) einschl. Risiko- und Innovationszuschlag</t>
  </si>
  <si>
    <t>Übersicht der Leistungsentgelte</t>
  </si>
  <si>
    <r>
      <t xml:space="preserve">Fachmodul 2 </t>
    </r>
    <r>
      <rPr>
        <sz val="11"/>
        <rFont val="Arial"/>
        <family val="2"/>
      </rPr>
      <t>(Tagespauschale)</t>
    </r>
  </si>
  <si>
    <t>7.2</t>
  </si>
  <si>
    <t>7.3</t>
  </si>
  <si>
    <t>7.4</t>
  </si>
  <si>
    <t>7.5</t>
  </si>
  <si>
    <t>ggf. Namenserweiterung</t>
  </si>
  <si>
    <t>mit sonst. Personal</t>
  </si>
  <si>
    <t>Gesamt Betreuungsdienst ohne Tagesstruktur</t>
  </si>
  <si>
    <t>ohne Beauftragte</t>
  </si>
  <si>
    <t>Leistungen zur Erreichbarkeit (nach § 78 Abs. 6 SGB IX)</t>
  </si>
  <si>
    <t>Jährliche Gesamtkosten (Personal- und Sachaufwand)</t>
  </si>
  <si>
    <t>Nachrichtlich: Übertrag für angegliederte Tagesstrukturen und Schulungen für die Ermittlung der Leitungsanteile</t>
  </si>
  <si>
    <t>Summe sächliche Ausstattung</t>
  </si>
  <si>
    <t>ggf. nach gesonderter Anlage</t>
  </si>
  <si>
    <t>Riskozuschlag und Innovation gem. A 4.4 (vgl. Ergebnisblatt)</t>
  </si>
  <si>
    <t>9.1</t>
  </si>
  <si>
    <t>Absoluter Betrag nach gesonderter Aufstellung</t>
  </si>
  <si>
    <t>= 1/24</t>
  </si>
  <si>
    <t>= 1/30</t>
  </si>
  <si>
    <t>= 1/50</t>
  </si>
  <si>
    <t>= 1/70</t>
  </si>
  <si>
    <t>Import</t>
  </si>
  <si>
    <t>Export</t>
  </si>
  <si>
    <t xml:space="preserve">abgeschl. </t>
  </si>
  <si>
    <t>Wirtschaftsjahr</t>
  </si>
  <si>
    <t>Zusätzlicher Aufwand Personalnebenkosten</t>
  </si>
  <si>
    <t>Anzahl unterstützende Assistenzstunden (kalkuliert)</t>
  </si>
  <si>
    <t>Anzahl qualifizierte Assistenzstunden (kalkuliert)</t>
  </si>
  <si>
    <t xml:space="preserve">Betriebliche Altersvorsorge </t>
  </si>
  <si>
    <t>AWO NRW</t>
  </si>
  <si>
    <t xml:space="preserve">davon SV und ZVK </t>
  </si>
  <si>
    <r>
      <t xml:space="preserve">davon Zuschläge und Zulagen </t>
    </r>
    <r>
      <rPr>
        <b/>
        <vertAlign val="superscript"/>
        <sz val="11"/>
        <color theme="1"/>
        <rFont val="Arial"/>
        <family val="2"/>
      </rPr>
      <t>2)</t>
    </r>
  </si>
  <si>
    <r>
      <t xml:space="preserve">AG Brutto PK </t>
    </r>
    <r>
      <rPr>
        <sz val="11"/>
        <color theme="1"/>
        <rFont val="Arial"/>
        <family val="2"/>
      </rPr>
      <t>(inkl. Zuschläge und Zulagen)</t>
    </r>
  </si>
  <si>
    <r>
      <t xml:space="preserve">SV und ZVK auf Zuschläge und Zulagen </t>
    </r>
    <r>
      <rPr>
        <b/>
        <vertAlign val="superscript"/>
        <sz val="11"/>
        <color theme="1"/>
        <rFont val="Arial"/>
        <family val="2"/>
      </rPr>
      <t>2)</t>
    </r>
  </si>
  <si>
    <r>
      <t xml:space="preserve">Zuschläge und Zulagen 
</t>
    </r>
    <r>
      <rPr>
        <sz val="11"/>
        <color theme="1"/>
        <rFont val="Arial"/>
        <family val="2"/>
      </rPr>
      <t>(incl. SV und ZVK)</t>
    </r>
  </si>
  <si>
    <r>
      <t xml:space="preserve">AG Brutto PK </t>
    </r>
    <r>
      <rPr>
        <sz val="11"/>
        <color theme="1"/>
        <rFont val="Arial"/>
        <family val="2"/>
      </rPr>
      <t>(ohne Zuschläge und Zulagen)</t>
    </r>
  </si>
  <si>
    <t>Hinweis zu Pos. 5.: Risikozuschlag und Innovation gem. A 4.4:</t>
  </si>
  <si>
    <t>alternativ:</t>
  </si>
  <si>
    <t>Fahrtaufwand gem. gesonderter Berechnung:</t>
  </si>
  <si>
    <t>bisher keine Einigkeit. Im Rahmen der Spitzengespräche zwischen den Verhandlungsführern der Leistungserbringer und der Leistungsträger</t>
  </si>
  <si>
    <t>wird hierzu beraten.</t>
  </si>
  <si>
    <t>Riskozuschlag und Innovation gem. A 4.4 (siehe Hinweis!)</t>
  </si>
  <si>
    <t xml:space="preserve">Über die Notwendigkeit, Angemessenheit und der Berechnung eines Zuschlags für Innovation und betriebsbezogene Risiken besteht </t>
  </si>
  <si>
    <t>notwendige, sonstige oder nicht direkt zurechenbare Personalaufwendungen</t>
  </si>
  <si>
    <t>aus Zuschläge und Zulagen (incl. SV und ZVK)</t>
  </si>
  <si>
    <t>Leistungsberechtige</t>
  </si>
  <si>
    <t>Prospektive Leistungsmenge Einfache Assistenzstunden</t>
  </si>
  <si>
    <t>1.7.1</t>
  </si>
  <si>
    <t>TL</t>
  </si>
  <si>
    <t>Personelle Ausstattung!C5 und Personelle Ausstattung!D5</t>
  </si>
  <si>
    <t>Die Datumformeln wurden überarbeitet. Ausgehend vom Kalkulationsjahr, sollte das IST nicht 3 Jahre sondern nur 2 zurückliegen.</t>
  </si>
  <si>
    <t>1.7.2</t>
  </si>
  <si>
    <t>Personalkosten!U11, U12, U13, U30, U31, U32, U49, U50 und U51</t>
  </si>
  <si>
    <t>Die Bewertung der PK/VZÄ Ø ohne Zuschläge und Zulage wurde falsch berechnet (Doppelter Abzug der Zuschläge und Zulagen und ohne Addition der PKN)</t>
  </si>
  <si>
    <r>
      <t xml:space="preserve">Summe 
AN Brutto PK
</t>
    </r>
    <r>
      <rPr>
        <sz val="11"/>
        <color theme="1"/>
        <rFont val="Arial"/>
        <family val="2"/>
      </rPr>
      <t>(inkl. Zuschläge und Zulagen)</t>
    </r>
    <r>
      <rPr>
        <b/>
        <sz val="11"/>
        <color theme="1"/>
        <rFont val="Arial"/>
        <family val="2"/>
      </rPr>
      <t xml:space="preserve">
</t>
    </r>
  </si>
  <si>
    <t>3a) Hauswirtschaft &amp; -technik (Fachkräfte)</t>
  </si>
  <si>
    <t>3b) Hauswirtschaft &amp; -technik (Nichtfachkräfte)</t>
  </si>
  <si>
    <t>kalkulierte Assistenzstunden</t>
  </si>
  <si>
    <t>1.7.3</t>
  </si>
  <si>
    <t>Personalkosten!H4:H6, H23:H25; H42:H44</t>
  </si>
  <si>
    <t>Feldinhalt ("Fachmodul") gelöscht</t>
  </si>
  <si>
    <t>Personalkosten!L64</t>
  </si>
  <si>
    <t>Bezeichnung korrigiert (zuvor: Summe AN Brutto PK "AG-Netto-PK")</t>
  </si>
  <si>
    <t>Bezug geändert (zuvor: ='Unterstützende Assistenz (Kalk)'!F31)</t>
  </si>
  <si>
    <t>Bezug geändert (zuvor: ='Qualifizierte Assistenz (Kalk)'!F28)</t>
  </si>
  <si>
    <t>Organisationsmodul!G33</t>
  </si>
  <si>
    <t>Organisationsmodul!G34</t>
  </si>
  <si>
    <t>Rechschreibung korrigert</t>
  </si>
  <si>
    <t>Ergebnisblatt!D15:E15</t>
  </si>
  <si>
    <t>Text korrigiert (Klammerzusatz Fachleistungsflächen gelöscht)</t>
  </si>
  <si>
    <t>Organisationsmodul!B46</t>
  </si>
  <si>
    <t>Kosten für amtsärztliche Untersuchungen</t>
  </si>
  <si>
    <t>Kosten für Fort-, Weiterbildungen</t>
  </si>
  <si>
    <t>Volker Maasch</t>
  </si>
  <si>
    <t>für Hauswirtschaft und Haustechnik</t>
  </si>
  <si>
    <t>&lt; 16 LB</t>
  </si>
  <si>
    <t>Vereinbarte Anzahl LB</t>
  </si>
  <si>
    <t>Divisor:</t>
  </si>
  <si>
    <t>Im Blatt Personalkosten wurden die Nebenkosten im Hochrechnungszeitraum (Felder P29 bis P36) nicht richtig verteilt. Die Formel enthält einen Bezug auf das Feld C20; richtig wäre aber das Feld C39 gewesen.</t>
  </si>
  <si>
    <t>Zusätzlich fehlt noch bei der "Personellen Ausstattung" in E10 die Summenformel.</t>
  </si>
  <si>
    <t>Personalkosten: C10+D10; C29+D29</t>
  </si>
  <si>
    <t>Bezüge korrigiert</t>
  </si>
  <si>
    <t>Kalkulationszeitraum</t>
  </si>
  <si>
    <t>1.7.4.3</t>
  </si>
  <si>
    <t>Ergänzung SV-Beiträge Übersicht für 2022 + Kalkulationszeitraum</t>
  </si>
  <si>
    <t>Anlage Datenblatt: B29-C39</t>
  </si>
  <si>
    <t>Personalkosten:  P29-P36</t>
  </si>
  <si>
    <t>Personelle Ausstattung: Zeilen 46+47 + G25+G26; C25+C26; E25+E26</t>
  </si>
  <si>
    <t>Fachmodul: Zeile 47</t>
  </si>
  <si>
    <t>Ergänzung Anzahl LB analog Blatt Organisationsmodul</t>
  </si>
  <si>
    <t>Personelle Ausstattung: Zeilen C45;E45;G45</t>
  </si>
  <si>
    <t>Sozialraumarbeit: Summen ergänzt</t>
  </si>
  <si>
    <t>Sozialraumarbeit um FK+NFK ergänzt</t>
  </si>
  <si>
    <t>Bezug in Formel angepasst</t>
  </si>
  <si>
    <t>Organisationsmodul: H79: = WENN(F75=0;0;RUNDEN($H$70/F75;2)) statt WENN(F75=0;0;RUNDEN($H$66/F75;2))</t>
  </si>
  <si>
    <t>VM</t>
  </si>
  <si>
    <t>1.7.4.4</t>
  </si>
  <si>
    <t>in C26 den Summand C45 und in E26 den Summand E45 entfernt</t>
  </si>
  <si>
    <t>Personelle Ausstattung</t>
  </si>
  <si>
    <t xml:space="preserve">Ergebnisblatt </t>
  </si>
  <si>
    <t>G18 angepasst; siehe E-Mail Herr Hülsing vom 12.04.2022</t>
  </si>
  <si>
    <r>
      <t xml:space="preserve">Aufwand betriebliche Ausstattung (Fachleistungsflächen) </t>
    </r>
    <r>
      <rPr>
        <b/>
        <sz val="11"/>
        <color rgb="FFFF0000"/>
        <rFont val="Arial"/>
        <family val="2"/>
      </rPr>
      <t>Vorschlag LE: nur "(Fachleistung)"</t>
    </r>
  </si>
  <si>
    <t>Orgamodul</t>
  </si>
  <si>
    <t>Zeile 46 noch klären seitens der LV !!!</t>
  </si>
  <si>
    <t>Zentralverwaltung</t>
  </si>
  <si>
    <t>Fremdleistung</t>
  </si>
  <si>
    <t>Pers. Ausstattung Block 5.2: Differenzierung aus Leistungsbeschreibung übernehmen</t>
  </si>
  <si>
    <t>PK Kalkulation wie PK Hochrechnung? Spalte F!</t>
  </si>
  <si>
    <t>Fachmodul: Reihenfolge anpassen  gem. B5</t>
  </si>
  <si>
    <t>2.7</t>
  </si>
  <si>
    <t>Fremdleistungen für Verwaltung (auch eigene Zentralverw.)</t>
  </si>
  <si>
    <t>Tagesstruktur: extra Kalkmuster; siehe aber Personelle Ausstattung 5.4</t>
  </si>
  <si>
    <t>Deckblatt:</t>
  </si>
  <si>
    <t>Feld B17 gelöscht; ist als Freifeld definiert</t>
  </si>
  <si>
    <t>Feld B 34: Die Liste der Tarifwerke ist bei Bedarf zu aktualisieren bzw. zu ergänzen; Verknüpfung mit Datenblatt zu beachten</t>
  </si>
  <si>
    <t>Nein</t>
  </si>
  <si>
    <t>Anlage Datenblatt:</t>
  </si>
  <si>
    <t>Anpassungsbedarf beim Abschlagsmodell erforderlich; siehe Kommentar J4</t>
  </si>
  <si>
    <t>Spalte I: Sonstige Tarife: Unklar ist, ob dieses Spalte benötigt wird. Sie bleibt zunächst. Definition ist ggf. noch vorzunehmen, welche Fälle hier denkbar sind.</t>
  </si>
  <si>
    <t>Normalarbeitszeit je Betreuungs-VZÄ in Stunden *</t>
  </si>
  <si>
    <t>Anzahl unterstützende Assistenzstunden</t>
  </si>
  <si>
    <t>Anzahl qualifizierte Assistenzstunden</t>
  </si>
  <si>
    <t>Sue-Anwender</t>
  </si>
  <si>
    <t>Zeile 35 wurde ergänzt; hat Auswirkung auf die Normalarbeitszeit bei den Assistenzen (entweder 1568 oder 1584); zu klären bleibt,wie mit abweichenden Tarifen umzugehen ist</t>
  </si>
  <si>
    <t>Assistenzblätter:</t>
  </si>
  <si>
    <t>Anpassung der Begriffe Nettoarbeitszeit zu Normalarbeitszeit. (Brutto- und Nettoarbeitszeit bleibt)</t>
  </si>
  <si>
    <t>ToDo: Bei der Berechnung der Nettoarbeitszeit ist noch zu berücksichtigen, ob von 1584 oder von 1568 auszugehen ist.</t>
  </si>
  <si>
    <r>
      <rPr>
        <b/>
        <sz val="8"/>
        <rFont val="arial"/>
        <family val="2"/>
      </rPr>
      <t>* Hinweis:</t>
    </r>
    <r>
      <rPr>
        <sz val="8"/>
        <rFont val="Arial"/>
        <family val="2"/>
      </rPr>
      <t xml:space="preserve"> (Lt. KGSt-Bericht 2023)</t>
    </r>
  </si>
  <si>
    <t>In Ziff. 3 wurden die Überschriften jeweils angepasst.</t>
  </si>
  <si>
    <t>Es ist ggf. noch eine Bereinigung um die "Einfache Assistenz" vorzunehmen. (bei mehreren Registerkarten!!!)</t>
  </si>
  <si>
    <t>Personelle Ausssatttung:</t>
  </si>
  <si>
    <t>Formel F5 angepasst</t>
  </si>
  <si>
    <t>Hochrechnungs- und Istdaten werden grundsätzlich für Kalenderjahre angegeben; sofern Kalkulation unterjährig ab dem 01.10. erfolgt, dann wird die Hochrechnung auch für das Kalkulationsjahr erstellt</t>
  </si>
  <si>
    <t>Fachmodul</t>
  </si>
  <si>
    <t>Besondere zielgruppenspezifische anerkannte Konzeption</t>
  </si>
  <si>
    <t>in Ziff. 2.4 Beispiel gelöscht "(z.B. Deltapersonalkosten für höheren FK-Anteil)"</t>
  </si>
  <si>
    <t>Formel H44 geändert (Ergänzung Feld H38)</t>
  </si>
  <si>
    <t>Sortierung Ziff. 1 ist analog Anlage B vorzunehmen</t>
  </si>
  <si>
    <t>Sortierung Ziff. 1 ist analog Anlage B vorzunehmen (wie im Fachmodul)</t>
  </si>
  <si>
    <t>davon FL:</t>
  </si>
  <si>
    <t>2.4.1</t>
  </si>
  <si>
    <t xml:space="preserve">x </t>
  </si>
  <si>
    <t>Fremdleistung Hauswirtschaft von den LV ergänzt - ist noch innerhalb der LV abzustimmen; Bewertung VdL auch noch nicht erfolgt</t>
  </si>
  <si>
    <t>LEitung + Verwaltung:</t>
  </si>
  <si>
    <t>Berechnung VK-Menge für aufsuchende Hilfen ist noch zu ergänzen</t>
  </si>
  <si>
    <t>Änderung der Versionsnummer</t>
  </si>
  <si>
    <t>von 1.7.4.4 auf 1.7.4.5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</si>
</sst>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6" formatCode="#,##0\ &quot;€&quot;;[Red]\-#,##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0\ &quot;€&quot;"/>
    <numFmt numFmtId="166" formatCode="_([$€]* #,##0.00_);_([$€]* \(#,##0.00\);_([$€]* &quot;-&quot;??_);_(@_)"/>
    <numFmt numFmtId="167" formatCode="#,##0\ &quot;€&quot;"/>
    <numFmt numFmtId="168" formatCode="#,###,##0\ \€"/>
    <numFmt numFmtId="169" formatCode="_-* #,##0\ &quot;€&quot;_-;\-* #,##0\ &quot;€&quot;_-;_-* &quot;-&quot;??\ &quot;€&quot;_-;_-@_-"/>
    <numFmt numFmtId="170" formatCode="_-* #,##0.00\ [$€-407]_-;\-* #,##0.00\ [$€-407]_-;_-* &quot;-&quot;??\ [$€-407]_-;_-@_-"/>
    <numFmt numFmtId="171" formatCode="#,##0\ &quot;km&quot;"/>
    <numFmt numFmtId="172" formatCode="#,##0\ &quot;km/h&quot;"/>
    <numFmt numFmtId="173" formatCode="0.000%"/>
    <numFmt numFmtId="174" formatCode="0.000"/>
    <numFmt numFmtId="175" formatCode="&quot;1:&quot;#,##0.00"/>
    <numFmt numFmtId="176" formatCode="&quot;1 : &quot;0.00"/>
    <numFmt numFmtId="177" formatCode="_-* #,##0_-;\-* #,##0_-;_-* &quot;-&quot;??_-;_-@_-"/>
    <numFmt numFmtId="178" formatCode="_-* #,##0\ [$€-407]_-;\-* #,##0\ [$€-407]_-;_-* &quot;-&quot;??\ [$€-407]_-;_-@_-"/>
    <numFmt numFmtId="179" formatCode="_-* #,##0.0000_-;\-* #,##0.0000_-;_-* &quot;-&quot;??_-;_-@_-"/>
    <numFmt numFmtId="180" formatCode="0.0000"/>
    <numFmt numFmtId="181" formatCode="_-* #,##0.000_-;\-* #,##0.000_-;_-* &quot;-&quot;??_-;_-@_-"/>
  </numFmts>
  <fonts count="6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0"/>
      <name val="Arial"/>
      <family val="2"/>
    </font>
    <font>
      <sz val="10"/>
      <name val="Helv"/>
    </font>
    <font>
      <i/>
      <sz val="10"/>
      <name val="Arial"/>
      <family val="2"/>
    </font>
    <font>
      <sz val="8"/>
      <name val="Arial"/>
      <family val="2"/>
    </font>
    <font>
      <b/>
      <sz val="8"/>
      <name val="arial"/>
      <family val="2"/>
    </font>
    <font>
      <sz val="10"/>
      <name val="Arial"/>
      <family val="2"/>
    </font>
    <font>
      <b/>
      <sz val="10"/>
      <color rgb="FFFF0000"/>
      <name val="Arial"/>
      <family val="2"/>
    </font>
    <font>
      <sz val="10"/>
      <name val="Arial"/>
      <family val="2"/>
    </font>
    <font>
      <i/>
      <sz val="10"/>
      <color theme="0" tint="-0.34998626667073579"/>
      <name val="Arial"/>
      <family val="2"/>
    </font>
    <font>
      <sz val="11"/>
      <color theme="1"/>
      <name val="Arial"/>
      <family val="2"/>
    </font>
    <font>
      <sz val="12"/>
      <color theme="1"/>
      <name val="Arial"/>
      <family val="2"/>
    </font>
    <font>
      <b/>
      <sz val="16"/>
      <color theme="1"/>
      <name val="Arial"/>
      <family val="2"/>
    </font>
    <font>
      <sz val="11"/>
      <name val="Arial"/>
      <family val="2"/>
    </font>
    <font>
      <sz val="9"/>
      <color indexed="81"/>
      <name val="Segoe UI"/>
      <family val="2"/>
    </font>
    <font>
      <b/>
      <sz val="9"/>
      <color indexed="81"/>
      <name val="Segoe UI"/>
      <family val="2"/>
    </font>
    <font>
      <sz val="10"/>
      <color theme="1"/>
      <name val="Arial"/>
      <family val="2"/>
    </font>
    <font>
      <b/>
      <sz val="10"/>
      <color theme="1"/>
      <name val="Arial"/>
      <family val="2"/>
    </font>
    <font>
      <i/>
      <sz val="10"/>
      <color theme="1"/>
      <name val="Arial"/>
      <family val="2"/>
    </font>
    <font>
      <i/>
      <sz val="8"/>
      <name val="Arial"/>
      <family val="2"/>
    </font>
    <font>
      <b/>
      <sz val="14"/>
      <color theme="1"/>
      <name val="Arial"/>
      <family val="2"/>
    </font>
    <font>
      <b/>
      <sz val="11"/>
      <color theme="1"/>
      <name val="Arial"/>
      <family val="2"/>
    </font>
    <font>
      <sz val="10"/>
      <color theme="1"/>
      <name val="Calibri"/>
      <family val="2"/>
      <scheme val="minor"/>
    </font>
    <font>
      <i/>
      <sz val="10"/>
      <color theme="2" tint="-0.499984740745262"/>
      <name val="Arial"/>
      <family val="2"/>
    </font>
    <font>
      <b/>
      <i/>
      <sz val="10"/>
      <color theme="2" tint="-0.499984740745262"/>
      <name val="Arial"/>
      <family val="2"/>
    </font>
    <font>
      <b/>
      <sz val="11"/>
      <name val="Arial"/>
      <family val="2"/>
    </font>
    <font>
      <strike/>
      <sz val="10"/>
      <name val="Arial"/>
      <family val="2"/>
    </font>
    <font>
      <sz val="11"/>
      <color rgb="FFFF0000"/>
      <name val="Arial"/>
      <family val="2"/>
    </font>
    <font>
      <b/>
      <vertAlign val="superscript"/>
      <sz val="11"/>
      <color theme="1"/>
      <name val="Arial"/>
      <family val="2"/>
    </font>
    <font>
      <sz val="10"/>
      <name val="Arial"/>
      <family val="2"/>
    </font>
    <font>
      <b/>
      <sz val="10"/>
      <color theme="0" tint="-0.249977111117893"/>
      <name val="Arial"/>
      <family val="2"/>
    </font>
    <font>
      <sz val="10"/>
      <color theme="0" tint="-0.249977111117893"/>
      <name val="Arial"/>
      <family val="2"/>
    </font>
    <font>
      <sz val="11"/>
      <color theme="0" tint="-0.249977111117893"/>
      <name val="Arial"/>
      <family val="2"/>
    </font>
    <font>
      <i/>
      <sz val="11"/>
      <name val="Arial"/>
      <family val="2"/>
    </font>
    <font>
      <b/>
      <sz val="11"/>
      <color rgb="FFFF0000"/>
      <name val="Arial"/>
      <family val="2"/>
    </font>
    <font>
      <u/>
      <sz val="10"/>
      <name val="Arial"/>
      <family val="2"/>
    </font>
    <font>
      <i/>
      <sz val="11"/>
      <color theme="0" tint="-0.249977111117893"/>
      <name val="Arial"/>
      <family val="2"/>
    </font>
    <font>
      <i/>
      <sz val="11"/>
      <color theme="0" tint="-0.34998626667073579"/>
      <name val="Arial"/>
      <family val="2"/>
    </font>
    <font>
      <b/>
      <sz val="11"/>
      <color theme="0" tint="-0.249977111117893"/>
      <name val="Arial"/>
      <family val="2"/>
    </font>
    <font>
      <u/>
      <sz val="11"/>
      <color theme="1"/>
      <name val="Arial"/>
      <family val="2"/>
    </font>
    <font>
      <i/>
      <sz val="11"/>
      <color theme="1"/>
      <name val="Arial"/>
      <family val="2"/>
    </font>
    <font>
      <i/>
      <u/>
      <sz val="11"/>
      <name val="Arial"/>
      <family val="2"/>
    </font>
    <font>
      <i/>
      <u/>
      <sz val="11"/>
      <color theme="1"/>
      <name val="Arial"/>
      <family val="2"/>
    </font>
    <font>
      <sz val="11"/>
      <color theme="0" tint="-0.34998626667073579"/>
      <name val="Arial"/>
      <family val="2"/>
    </font>
    <font>
      <b/>
      <sz val="11"/>
      <color theme="0" tint="-0.34998626667073579"/>
      <name val="Arial"/>
      <family val="2"/>
    </font>
    <font>
      <sz val="11"/>
      <color theme="2" tint="-0.499984740745262"/>
      <name val="Arial"/>
      <family val="2"/>
    </font>
    <font>
      <i/>
      <sz val="8"/>
      <color theme="1"/>
      <name val="Arial"/>
      <family val="2"/>
    </font>
    <font>
      <b/>
      <i/>
      <sz val="11"/>
      <color theme="0" tint="-0.34998626667073579"/>
      <name val="Arial"/>
      <family val="2"/>
    </font>
    <font>
      <i/>
      <sz val="11"/>
      <color theme="0" tint="-0.14999847407452621"/>
      <name val="Arial"/>
      <family val="2"/>
    </font>
    <font>
      <i/>
      <sz val="8"/>
      <color theme="0" tint="-0.34998626667073579"/>
      <name val="Arial"/>
      <family val="2"/>
    </font>
    <font>
      <b/>
      <i/>
      <sz val="10"/>
      <color theme="0" tint="-0.34998626667073579"/>
      <name val="Arial"/>
      <family val="2"/>
    </font>
    <font>
      <sz val="11"/>
      <color theme="0"/>
      <name val="Arial"/>
      <family val="2"/>
    </font>
    <font>
      <sz val="10"/>
      <color rgb="FF000000"/>
      <name val="Arial"/>
      <family val="2"/>
    </font>
    <font>
      <b/>
      <sz val="11"/>
      <color theme="0" tint="-0.499984740745262"/>
      <name val="Arial"/>
      <family val="2"/>
    </font>
    <font>
      <sz val="11"/>
      <color theme="0" tint="-0.499984740745262"/>
      <name val="Arial"/>
      <family val="2"/>
    </font>
    <font>
      <sz val="9"/>
      <color theme="0" tint="-0.499984740745262"/>
      <name val="Arial"/>
      <family val="2"/>
    </font>
    <font>
      <sz val="10"/>
      <color theme="0" tint="-0.499984740745262"/>
      <name val="Arial"/>
      <family val="2"/>
    </font>
    <font>
      <b/>
      <u/>
      <sz val="11"/>
      <color theme="0" tint="-0.499984740745262"/>
      <name val="Arial"/>
      <family val="2"/>
    </font>
    <font>
      <b/>
      <sz val="16"/>
      <name val="Arial"/>
      <family val="2"/>
    </font>
    <font>
      <sz val="16"/>
      <color theme="1"/>
      <name val="Arial"/>
      <family val="2"/>
    </font>
    <font>
      <sz val="9"/>
      <color indexed="81"/>
      <name val="Segoe UI"/>
      <charset val="1"/>
    </font>
    <font>
      <b/>
      <sz val="9"/>
      <color indexed="81"/>
      <name val="Segoe UI"/>
      <charset val="1"/>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7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s>
  <cellStyleXfs count="30">
    <xf numFmtId="0" fontId="0" fillId="0" borderId="0"/>
    <xf numFmtId="166" fontId="5" fillId="0" borderId="0" applyFont="0" applyFill="0" applyBorder="0" applyAlignment="0" applyProtection="0"/>
    <xf numFmtId="0" fontId="9" fillId="0" borderId="0">
      <alignment horizontal="left"/>
    </xf>
    <xf numFmtId="9" fontId="5" fillId="0" borderId="0" applyFont="0" applyFill="0" applyBorder="0" applyAlignment="0" applyProtection="0"/>
    <xf numFmtId="44" fontId="13" fillId="0" borderId="0" applyFont="0" applyFill="0" applyBorder="0" applyAlignment="0" applyProtection="0"/>
    <xf numFmtId="9" fontId="5" fillId="0" borderId="0" applyFont="0" applyFill="0" applyBorder="0" applyAlignment="0" applyProtection="0"/>
    <xf numFmtId="42" fontId="15" fillId="0" borderId="0" applyFont="0" applyFill="0" applyBorder="0" applyAlignment="0" applyProtection="0"/>
    <xf numFmtId="0" fontId="4" fillId="0" borderId="0"/>
    <xf numFmtId="0" fontId="5" fillId="0" borderId="0"/>
    <xf numFmtId="9" fontId="4" fillId="0" borderId="0" applyFont="0" applyFill="0" applyBorder="0" applyAlignment="0" applyProtection="0"/>
    <xf numFmtId="44" fontId="5"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xf numFmtId="0" fontId="3" fillId="0" borderId="0"/>
    <xf numFmtId="0" fontId="3" fillId="0" borderId="0"/>
    <xf numFmtId="0" fontId="2" fillId="0" borderId="0"/>
    <xf numFmtId="43" fontId="36" fillId="0" borderId="0" applyFont="0" applyFill="0" applyBorder="0" applyAlignment="0" applyProtection="0"/>
    <xf numFmtId="0" fontId="1" fillId="0" borderId="0"/>
    <xf numFmtId="43" fontId="1"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1" fillId="0" borderId="0"/>
    <xf numFmtId="9" fontId="1" fillId="0" borderId="0" applyFont="0" applyFill="0" applyBorder="0" applyAlignment="0" applyProtection="0"/>
    <xf numFmtId="44" fontId="5"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cellStyleXfs>
  <cellXfs count="1266">
    <xf numFmtId="0" fontId="0" fillId="0" borderId="0" xfId="0"/>
    <xf numFmtId="0" fontId="0" fillId="0" borderId="1" xfId="0" applyBorder="1"/>
    <xf numFmtId="0" fontId="0" fillId="0" borderId="2" xfId="0" applyBorder="1"/>
    <xf numFmtId="0" fontId="0" fillId="0" borderId="3" xfId="0" applyBorder="1"/>
    <xf numFmtId="0" fontId="0" fillId="0" borderId="8" xfId="0" applyBorder="1"/>
    <xf numFmtId="0" fontId="0" fillId="0" borderId="4" xfId="0" applyBorder="1"/>
    <xf numFmtId="0" fontId="0" fillId="0" borderId="9" xfId="0" applyBorder="1"/>
    <xf numFmtId="0" fontId="7" fillId="0" borderId="0" xfId="0" applyFont="1"/>
    <xf numFmtId="49" fontId="7" fillId="0" borderId="0" xfId="0" applyNumberFormat="1" applyFont="1" applyAlignment="1">
      <alignment horizontal="left" vertical="center"/>
    </xf>
    <xf numFmtId="49" fontId="7" fillId="0" borderId="11" xfId="0" applyNumberFormat="1" applyFont="1" applyBorder="1"/>
    <xf numFmtId="0" fontId="7" fillId="0" borderId="11" xfId="0" applyFont="1" applyBorder="1"/>
    <xf numFmtId="0" fontId="0" fillId="0" borderId="12" xfId="0" applyBorder="1"/>
    <xf numFmtId="0" fontId="0" fillId="0" borderId="13" xfId="0" applyBorder="1"/>
    <xf numFmtId="49" fontId="8" fillId="0" borderId="14" xfId="0" applyNumberFormat="1" applyFont="1" applyBorder="1"/>
    <xf numFmtId="0" fontId="8" fillId="0" borderId="14" xfId="0" applyFont="1" applyBorder="1"/>
    <xf numFmtId="165" fontId="0" fillId="0" borderId="2" xfId="0" applyNumberFormat="1" applyBorder="1"/>
    <xf numFmtId="49" fontId="0" fillId="0" borderId="9" xfId="0" applyNumberFormat="1" applyBorder="1"/>
    <xf numFmtId="0" fontId="10" fillId="0" borderId="9" xfId="0" applyFont="1" applyBorder="1" applyAlignment="1">
      <alignment horizontal="left"/>
    </xf>
    <xf numFmtId="167" fontId="0" fillId="0" borderId="0" xfId="0" applyNumberFormat="1" applyAlignment="1">
      <alignment horizontal="center"/>
    </xf>
    <xf numFmtId="49" fontId="0" fillId="0" borderId="10" xfId="0" applyNumberFormat="1" applyBorder="1"/>
    <xf numFmtId="0" fontId="8" fillId="0" borderId="10" xfId="0" applyFont="1" applyBorder="1"/>
    <xf numFmtId="0" fontId="0" fillId="0" borderId="14" xfId="0" applyBorder="1"/>
    <xf numFmtId="49" fontId="0" fillId="0" borderId="0" xfId="0" applyNumberFormat="1"/>
    <xf numFmtId="49" fontId="7" fillId="0" borderId="15" xfId="0" applyNumberFormat="1" applyFont="1" applyBorder="1"/>
    <xf numFmtId="0" fontId="6" fillId="0" borderId="12" xfId="0" applyFont="1" applyBorder="1"/>
    <xf numFmtId="0" fontId="6" fillId="0" borderId="13" xfId="0" applyFont="1" applyBorder="1"/>
    <xf numFmtId="49" fontId="7" fillId="0" borderId="9" xfId="0" applyNumberFormat="1" applyFont="1" applyBorder="1"/>
    <xf numFmtId="3" fontId="0" fillId="2" borderId="15" xfId="0" applyNumberFormat="1" applyFill="1" applyBorder="1" applyAlignment="1">
      <alignment horizontal="center"/>
    </xf>
    <xf numFmtId="49" fontId="0" fillId="0" borderId="6" xfId="0" applyNumberFormat="1" applyBorder="1"/>
    <xf numFmtId="10" fontId="0" fillId="0" borderId="15" xfId="0" applyNumberFormat="1" applyBorder="1" applyAlignment="1">
      <alignment horizontal="center"/>
    </xf>
    <xf numFmtId="3" fontId="0" fillId="0" borderId="15" xfId="0" applyNumberFormat="1" applyBorder="1" applyAlignment="1">
      <alignment horizontal="center"/>
    </xf>
    <xf numFmtId="49" fontId="0" fillId="0" borderId="7" xfId="0" applyNumberFormat="1" applyBorder="1"/>
    <xf numFmtId="0" fontId="8" fillId="0" borderId="12" xfId="0" applyFont="1" applyBorder="1"/>
    <xf numFmtId="0" fontId="8" fillId="0" borderId="13" xfId="0" applyFont="1" applyBorder="1"/>
    <xf numFmtId="0" fontId="5" fillId="0" borderId="9" xfId="0" applyFont="1" applyBorder="1"/>
    <xf numFmtId="9" fontId="0" fillId="0" borderId="1" xfId="3" applyFont="1" applyFill="1" applyBorder="1" applyAlignment="1" applyProtection="1">
      <alignment horizontal="center"/>
      <protection locked="0"/>
    </xf>
    <xf numFmtId="0" fontId="5" fillId="0" borderId="0" xfId="0" applyFont="1"/>
    <xf numFmtId="49" fontId="0" fillId="0" borderId="5" xfId="0" applyNumberFormat="1" applyBorder="1"/>
    <xf numFmtId="3" fontId="0" fillId="0" borderId="8" xfId="0" applyNumberFormat="1" applyBorder="1" applyAlignment="1">
      <alignment horizontal="center"/>
    </xf>
    <xf numFmtId="167" fontId="0" fillId="0" borderId="15" xfId="0" applyNumberFormat="1" applyBorder="1" applyAlignment="1">
      <alignment horizontal="center"/>
    </xf>
    <xf numFmtId="2" fontId="0" fillId="0" borderId="15" xfId="3" applyNumberFormat="1" applyFont="1" applyFill="1" applyBorder="1" applyAlignment="1" applyProtection="1">
      <alignment horizontal="center"/>
      <protection locked="0"/>
    </xf>
    <xf numFmtId="49" fontId="0" fillId="0" borderId="11" xfId="0" applyNumberFormat="1" applyBorder="1"/>
    <xf numFmtId="167" fontId="8" fillId="0" borderId="15" xfId="6" applyNumberFormat="1" applyFont="1" applyBorder="1" applyAlignment="1" applyProtection="1">
      <alignment horizontal="center" vertical="center"/>
    </xf>
    <xf numFmtId="0" fontId="16" fillId="0" borderId="0" xfId="0" applyFont="1"/>
    <xf numFmtId="10" fontId="16" fillId="0" borderId="0" xfId="3" applyNumberFormat="1" applyFont="1" applyFill="1" applyBorder="1" applyProtection="1"/>
    <xf numFmtId="10" fontId="0" fillId="4" borderId="15" xfId="0" applyNumberFormat="1" applyFill="1" applyBorder="1" applyAlignment="1" applyProtection="1">
      <alignment horizontal="center"/>
      <protection locked="0"/>
    </xf>
    <xf numFmtId="0" fontId="17" fillId="0" borderId="0" xfId="7" applyFont="1"/>
    <xf numFmtId="0" fontId="5" fillId="0" borderId="0" xfId="8"/>
    <xf numFmtId="0" fontId="18" fillId="0" borderId="0" xfId="7" applyFont="1"/>
    <xf numFmtId="0" fontId="20" fillId="3" borderId="0" xfId="7" applyFont="1" applyFill="1"/>
    <xf numFmtId="0" fontId="20" fillId="0" borderId="0" xfId="7" applyFont="1" applyAlignment="1">
      <alignment horizontal="left"/>
    </xf>
    <xf numFmtId="0" fontId="20" fillId="3" borderId="0" xfId="0" applyFont="1" applyFill="1"/>
    <xf numFmtId="0" fontId="20" fillId="0" borderId="0" xfId="0" applyFont="1" applyAlignment="1">
      <alignment horizontal="left"/>
    </xf>
    <xf numFmtId="0" fontId="19" fillId="0" borderId="0" xfId="7" applyFont="1" applyAlignment="1">
      <alignment horizontal="left" vertical="center"/>
    </xf>
    <xf numFmtId="2" fontId="0" fillId="0" borderId="0" xfId="3" applyNumberFormat="1" applyFont="1" applyFill="1" applyBorder="1" applyAlignment="1" applyProtection="1">
      <alignment horizontal="center"/>
      <protection locked="0"/>
    </xf>
    <xf numFmtId="49" fontId="5" fillId="0" borderId="9" xfId="0" applyNumberFormat="1" applyFont="1" applyBorder="1"/>
    <xf numFmtId="0" fontId="0" fillId="0" borderId="1" xfId="0" applyBorder="1" applyAlignment="1">
      <alignment horizontal="center" wrapText="1"/>
    </xf>
    <xf numFmtId="167" fontId="5" fillId="0" borderId="3" xfId="3" applyNumberFormat="1" applyFont="1" applyFill="1" applyBorder="1" applyAlignment="1" applyProtection="1">
      <alignment horizontal="center"/>
      <protection locked="0"/>
    </xf>
    <xf numFmtId="0" fontId="8" fillId="0" borderId="9" xfId="0" applyFont="1" applyBorder="1"/>
    <xf numFmtId="49" fontId="5" fillId="0" borderId="7" xfId="0" applyNumberFormat="1" applyFont="1" applyBorder="1"/>
    <xf numFmtId="167" fontId="8" fillId="0" borderId="15" xfId="4" applyNumberFormat="1" applyFont="1" applyBorder="1" applyAlignment="1" applyProtection="1">
      <alignment horizontal="center"/>
    </xf>
    <xf numFmtId="10" fontId="0" fillId="4" borderId="5" xfId="0" applyNumberFormat="1" applyFill="1" applyBorder="1" applyAlignment="1" applyProtection="1">
      <alignment horizontal="center"/>
      <protection locked="0"/>
    </xf>
    <xf numFmtId="3" fontId="8" fillId="0" borderId="15" xfId="0" applyNumberFormat="1" applyFont="1" applyBorder="1" applyAlignment="1">
      <alignment horizontal="center"/>
    </xf>
    <xf numFmtId="49" fontId="7" fillId="0" borderId="8" xfId="8" applyNumberFormat="1" applyFont="1" applyBorder="1" applyAlignment="1">
      <alignment vertical="center"/>
    </xf>
    <xf numFmtId="0" fontId="7" fillId="0" borderId="0" xfId="8" applyFont="1"/>
    <xf numFmtId="0" fontId="8" fillId="3" borderId="0" xfId="8" applyFont="1" applyFill="1" applyAlignment="1">
      <alignment horizontal="left"/>
    </xf>
    <xf numFmtId="0" fontId="7" fillId="3" borderId="0" xfId="8" applyFont="1" applyFill="1"/>
    <xf numFmtId="0" fontId="5" fillId="0" borderId="1" xfId="8" applyBorder="1"/>
    <xf numFmtId="0" fontId="10" fillId="0" borderId="9" xfId="8" applyFont="1" applyBorder="1" applyAlignment="1">
      <alignment horizontal="left"/>
    </xf>
    <xf numFmtId="0" fontId="5" fillId="0" borderId="9" xfId="8" applyBorder="1" applyAlignment="1">
      <alignment horizontal="left"/>
    </xf>
    <xf numFmtId="2" fontId="0" fillId="0" borderId="15" xfId="5" applyNumberFormat="1" applyFont="1" applyFill="1" applyBorder="1" applyAlignment="1" applyProtection="1">
      <alignment horizontal="center"/>
      <protection locked="0"/>
    </xf>
    <xf numFmtId="0" fontId="8" fillId="0" borderId="10" xfId="8" applyFont="1" applyBorder="1"/>
    <xf numFmtId="0" fontId="5" fillId="0" borderId="8" xfId="8" applyBorder="1"/>
    <xf numFmtId="0" fontId="8" fillId="0" borderId="15" xfId="8" applyFont="1" applyBorder="1"/>
    <xf numFmtId="169" fontId="0" fillId="0" borderId="13" xfId="0" applyNumberFormat="1" applyBorder="1" applyAlignment="1">
      <alignment horizontal="center"/>
    </xf>
    <xf numFmtId="167" fontId="5" fillId="0" borderId="15" xfId="3" applyNumberFormat="1" applyFont="1" applyFill="1" applyBorder="1" applyAlignment="1" applyProtection="1">
      <alignment horizontal="center"/>
      <protection locked="0"/>
    </xf>
    <xf numFmtId="0" fontId="5" fillId="0" borderId="9" xfId="0" applyFont="1" applyBorder="1" applyAlignment="1">
      <alignment horizontal="left"/>
    </xf>
    <xf numFmtId="0" fontId="0" fillId="0" borderId="15" xfId="0" applyBorder="1" applyAlignment="1">
      <alignment horizontal="center" wrapText="1"/>
    </xf>
    <xf numFmtId="0" fontId="20" fillId="0" borderId="0" xfId="7" applyFont="1"/>
    <xf numFmtId="0" fontId="20" fillId="0" borderId="0" xfId="7" applyFont="1" applyAlignment="1" applyProtection="1">
      <alignment horizontal="left"/>
      <protection locked="0"/>
    </xf>
    <xf numFmtId="3" fontId="0" fillId="0" borderId="13" xfId="0" applyNumberFormat="1" applyBorder="1" applyAlignment="1">
      <alignment horizontal="center"/>
    </xf>
    <xf numFmtId="10" fontId="0" fillId="0" borderId="7" xfId="0" applyNumberFormat="1" applyBorder="1" applyAlignment="1" applyProtection="1">
      <alignment horizontal="center"/>
      <protection locked="0"/>
    </xf>
    <xf numFmtId="167" fontId="5" fillId="0" borderId="7" xfId="6" applyNumberFormat="1" applyFont="1" applyBorder="1" applyAlignment="1" applyProtection="1">
      <alignment horizontal="center" vertical="center"/>
    </xf>
    <xf numFmtId="0" fontId="14" fillId="0" borderId="0" xfId="8" applyFont="1"/>
    <xf numFmtId="167" fontId="23" fillId="3" borderId="15" xfId="3" applyNumberFormat="1" applyFont="1" applyFill="1" applyBorder="1" applyAlignment="1" applyProtection="1">
      <alignment horizontal="center"/>
      <protection locked="0"/>
    </xf>
    <xf numFmtId="0" fontId="27" fillId="3" borderId="0" xfId="0" applyFont="1" applyFill="1"/>
    <xf numFmtId="0" fontId="0" fillId="3" borderId="0" xfId="0" applyFill="1"/>
    <xf numFmtId="0" fontId="28" fillId="3" borderId="0" xfId="0" applyFont="1" applyFill="1" applyAlignment="1">
      <alignment horizontal="left" vertical="center"/>
    </xf>
    <xf numFmtId="0" fontId="28" fillId="3" borderId="0" xfId="0" applyFont="1" applyFill="1" applyAlignment="1">
      <alignment horizontal="center" vertical="center"/>
    </xf>
    <xf numFmtId="0" fontId="28" fillId="3" borderId="0" xfId="0" applyFont="1" applyFill="1" applyAlignment="1">
      <alignment horizontal="center" vertical="center" wrapText="1"/>
    </xf>
    <xf numFmtId="0" fontId="29" fillId="3" borderId="0" xfId="0" applyFont="1" applyFill="1"/>
    <xf numFmtId="0" fontId="24" fillId="3" borderId="0" xfId="0" applyFont="1" applyFill="1"/>
    <xf numFmtId="0" fontId="23" fillId="3" borderId="0" xfId="0" applyFont="1" applyFill="1"/>
    <xf numFmtId="170" fontId="23" fillId="3" borderId="5" xfId="0" applyNumberFormat="1" applyFont="1" applyFill="1" applyBorder="1"/>
    <xf numFmtId="170" fontId="23" fillId="3" borderId="5" xfId="10" applyNumberFormat="1" applyFont="1" applyFill="1" applyBorder="1"/>
    <xf numFmtId="0" fontId="24" fillId="3" borderId="15" xfId="0" applyFont="1" applyFill="1" applyBorder="1" applyAlignment="1">
      <alignment horizontal="left"/>
    </xf>
    <xf numFmtId="0" fontId="24" fillId="3" borderId="0" xfId="0" applyFont="1" applyFill="1" applyAlignment="1">
      <alignment horizontal="left"/>
    </xf>
    <xf numFmtId="0" fontId="23" fillId="3" borderId="5" xfId="0" applyFont="1" applyFill="1" applyBorder="1"/>
    <xf numFmtId="0" fontId="8" fillId="3" borderId="0" xfId="0" applyFont="1" applyFill="1"/>
    <xf numFmtId="44" fontId="23" fillId="3" borderId="5" xfId="4" applyFont="1" applyFill="1" applyBorder="1"/>
    <xf numFmtId="44" fontId="24" fillId="3" borderId="15" xfId="10" applyFont="1" applyFill="1" applyBorder="1" applyAlignment="1">
      <alignment horizontal="center"/>
    </xf>
    <xf numFmtId="44" fontId="24" fillId="3" borderId="15" xfId="4" applyFont="1" applyFill="1" applyBorder="1"/>
    <xf numFmtId="2" fontId="24" fillId="3" borderId="6" xfId="0" applyNumberFormat="1" applyFont="1" applyFill="1" applyBorder="1" applyAlignment="1">
      <alignment horizontal="center"/>
    </xf>
    <xf numFmtId="0" fontId="31" fillId="3" borderId="0" xfId="0" applyFont="1" applyFill="1"/>
    <xf numFmtId="0" fontId="30" fillId="3" borderId="0" xfId="0" applyFont="1" applyFill="1"/>
    <xf numFmtId="0" fontId="8" fillId="0" borderId="8" xfId="0" applyFont="1" applyBorder="1"/>
    <xf numFmtId="0" fontId="32" fillId="0" borderId="0" xfId="8" applyFont="1" applyAlignment="1">
      <alignment vertical="center"/>
    </xf>
    <xf numFmtId="165" fontId="0" fillId="0" borderId="3" xfId="0" applyNumberFormat="1" applyBorder="1"/>
    <xf numFmtId="170" fontId="23" fillId="3" borderId="8" xfId="0" applyNumberFormat="1" applyFont="1" applyFill="1" applyBorder="1"/>
    <xf numFmtId="170" fontId="23" fillId="3" borderId="0" xfId="0" applyNumberFormat="1" applyFont="1" applyFill="1"/>
    <xf numFmtId="170" fontId="24" fillId="0" borderId="15" xfId="0" applyNumberFormat="1" applyFont="1" applyBorder="1"/>
    <xf numFmtId="170" fontId="23" fillId="3" borderId="15" xfId="0" applyNumberFormat="1" applyFont="1" applyFill="1" applyBorder="1"/>
    <xf numFmtId="0" fontId="5" fillId="3" borderId="0" xfId="0" applyFont="1" applyFill="1"/>
    <xf numFmtId="0" fontId="30" fillId="0" borderId="5" xfId="0" applyFont="1" applyBorder="1"/>
    <xf numFmtId="170" fontId="30" fillId="0" borderId="5" xfId="0" applyNumberFormat="1" applyFont="1" applyBorder="1"/>
    <xf numFmtId="44" fontId="30" fillId="0" borderId="5" xfId="4" applyFont="1" applyFill="1" applyBorder="1"/>
    <xf numFmtId="170" fontId="0" fillId="3" borderId="0" xfId="0" applyNumberFormat="1" applyFill="1"/>
    <xf numFmtId="2" fontId="8" fillId="0" borderId="7" xfId="8" applyNumberFormat="1" applyFont="1" applyBorder="1" applyAlignment="1">
      <alignment horizontal="center" vertical="center"/>
    </xf>
    <xf numFmtId="0" fontId="8" fillId="0" borderId="0" xfId="8" applyFont="1"/>
    <xf numFmtId="49" fontId="5" fillId="0" borderId="10" xfId="0" applyNumberFormat="1" applyFont="1" applyBorder="1"/>
    <xf numFmtId="170" fontId="30" fillId="3" borderId="0" xfId="0" applyNumberFormat="1" applyFont="1" applyFill="1"/>
    <xf numFmtId="170" fontId="30" fillId="3" borderId="5" xfId="10" applyNumberFormat="1" applyFont="1" applyFill="1" applyBorder="1"/>
    <xf numFmtId="170" fontId="30" fillId="3" borderId="5" xfId="0" applyNumberFormat="1" applyFont="1" applyFill="1" applyBorder="1"/>
    <xf numFmtId="170" fontId="23" fillId="0" borderId="5" xfId="0" applyNumberFormat="1" applyFont="1" applyBorder="1"/>
    <xf numFmtId="170" fontId="23" fillId="0" borderId="0" xfId="0" applyNumberFormat="1" applyFont="1"/>
    <xf numFmtId="170" fontId="30" fillId="0" borderId="0" xfId="0" applyNumberFormat="1" applyFont="1"/>
    <xf numFmtId="44" fontId="24" fillId="3" borderId="7" xfId="10" applyFont="1" applyFill="1" applyBorder="1" applyAlignment="1">
      <alignment horizontal="center"/>
    </xf>
    <xf numFmtId="167" fontId="8" fillId="0" borderId="15" xfId="0" applyNumberFormat="1" applyFont="1" applyBorder="1" applyAlignment="1">
      <alignment horizontal="center"/>
    </xf>
    <xf numFmtId="167" fontId="5" fillId="0" borderId="1" xfId="8" applyNumberFormat="1" applyBorder="1" applyAlignment="1">
      <alignment horizontal="center" wrapText="1"/>
    </xf>
    <xf numFmtId="0" fontId="8" fillId="0" borderId="10" xfId="8" applyFont="1" applyBorder="1" applyAlignment="1">
      <alignment horizontal="left"/>
    </xf>
    <xf numFmtId="0" fontId="8" fillId="0" borderId="0" xfId="8" applyFont="1" applyAlignment="1">
      <alignment horizontal="center" vertical="top"/>
    </xf>
    <xf numFmtId="177" fontId="23" fillId="3" borderId="0" xfId="16" applyNumberFormat="1" applyFont="1" applyFill="1" applyBorder="1"/>
    <xf numFmtId="177" fontId="24" fillId="3" borderId="0" xfId="16" applyNumberFormat="1" applyFont="1" applyFill="1" applyBorder="1"/>
    <xf numFmtId="0" fontId="0" fillId="0" borderId="0" xfId="0" applyAlignment="1">
      <alignment horizontal="center" vertical="center"/>
    </xf>
    <xf numFmtId="177" fontId="23" fillId="0" borderId="0" xfId="16" applyNumberFormat="1" applyFont="1" applyFill="1" applyBorder="1"/>
    <xf numFmtId="178" fontId="23" fillId="3" borderId="0" xfId="16" applyNumberFormat="1" applyFont="1" applyFill="1" applyBorder="1"/>
    <xf numFmtId="167" fontId="0" fillId="0" borderId="13" xfId="0" applyNumberFormat="1" applyBorder="1" applyAlignment="1">
      <alignment horizontal="center"/>
    </xf>
    <xf numFmtId="167" fontId="8" fillId="0" borderId="13" xfId="0" applyNumberFormat="1" applyFont="1" applyBorder="1" applyAlignment="1">
      <alignment horizontal="center"/>
    </xf>
    <xf numFmtId="176" fontId="5" fillId="0" borderId="9" xfId="8" applyNumberFormat="1" applyBorder="1" applyAlignment="1">
      <alignment wrapText="1"/>
    </xf>
    <xf numFmtId="9" fontId="16" fillId="0" borderId="8" xfId="3" applyFont="1" applyBorder="1" applyAlignment="1" applyProtection="1">
      <alignment horizontal="center" vertical="center"/>
    </xf>
    <xf numFmtId="0" fontId="20" fillId="0" borderId="0" xfId="0" applyFont="1"/>
    <xf numFmtId="0" fontId="20" fillId="3" borderId="23" xfId="7" applyFont="1" applyFill="1" applyBorder="1"/>
    <xf numFmtId="0" fontId="5" fillId="0" borderId="10" xfId="0" applyFont="1" applyBorder="1"/>
    <xf numFmtId="3" fontId="5" fillId="0" borderId="15" xfId="0" applyNumberFormat="1" applyFont="1" applyBorder="1" applyAlignment="1">
      <alignment horizontal="center"/>
    </xf>
    <xf numFmtId="49" fontId="11" fillId="0" borderId="0" xfId="0" applyNumberFormat="1" applyFont="1"/>
    <xf numFmtId="1" fontId="0" fillId="0" borderId="15" xfId="3" applyNumberFormat="1" applyFont="1" applyFill="1" applyBorder="1" applyAlignment="1" applyProtection="1">
      <alignment horizontal="center"/>
      <protection locked="0"/>
    </xf>
    <xf numFmtId="0" fontId="20" fillId="3" borderId="30" xfId="7" applyFont="1" applyFill="1" applyBorder="1"/>
    <xf numFmtId="0" fontId="5" fillId="0" borderId="15" xfId="0" applyFont="1" applyBorder="1" applyAlignment="1">
      <alignment horizontal="center" wrapText="1"/>
    </xf>
    <xf numFmtId="49" fontId="8" fillId="0" borderId="11" xfId="0" applyNumberFormat="1" applyFont="1" applyBorder="1" applyAlignment="1">
      <alignment vertical="center"/>
    </xf>
    <xf numFmtId="0" fontId="8" fillId="0" borderId="12" xfId="0" applyFont="1" applyBorder="1" applyAlignment="1">
      <alignment vertical="center"/>
    </xf>
    <xf numFmtId="49" fontId="7" fillId="0" borderId="14" xfId="0" applyNumberFormat="1" applyFont="1" applyBorder="1"/>
    <xf numFmtId="0" fontId="0" fillId="0" borderId="15" xfId="0" applyBorder="1" applyAlignment="1">
      <alignment horizontal="center"/>
    </xf>
    <xf numFmtId="167" fontId="8" fillId="0" borderId="15" xfId="6" applyNumberFormat="1" applyFont="1" applyFill="1" applyBorder="1" applyAlignment="1" applyProtection="1">
      <alignment horizontal="center" vertical="center"/>
    </xf>
    <xf numFmtId="167" fontId="8" fillId="0" borderId="15" xfId="4" applyNumberFormat="1" applyFont="1" applyFill="1" applyBorder="1" applyAlignment="1" applyProtection="1">
      <alignment horizontal="center"/>
    </xf>
    <xf numFmtId="10" fontId="0" fillId="0" borderId="15" xfId="0" applyNumberFormat="1" applyBorder="1" applyAlignment="1" applyProtection="1">
      <alignment horizontal="center"/>
      <protection locked="0"/>
    </xf>
    <xf numFmtId="10" fontId="0" fillId="0" borderId="5" xfId="0" applyNumberFormat="1" applyBorder="1" applyAlignment="1" applyProtection="1">
      <alignment horizontal="center"/>
      <protection locked="0"/>
    </xf>
    <xf numFmtId="165" fontId="8" fillId="0" borderId="15" xfId="0" applyNumberFormat="1" applyFont="1" applyBorder="1"/>
    <xf numFmtId="10" fontId="23" fillId="10" borderId="15" xfId="0" applyNumberFormat="1" applyFont="1" applyFill="1" applyBorder="1" applyAlignment="1" applyProtection="1">
      <alignment horizontal="center"/>
      <protection locked="0"/>
    </xf>
    <xf numFmtId="9" fontId="16" fillId="0" borderId="15" xfId="3" applyFont="1" applyBorder="1" applyAlignment="1" applyProtection="1">
      <alignment horizontal="center"/>
    </xf>
    <xf numFmtId="9" fontId="16" fillId="0" borderId="5" xfId="3" applyFont="1" applyBorder="1" applyAlignment="1" applyProtection="1">
      <alignment horizontal="center"/>
    </xf>
    <xf numFmtId="9" fontId="16" fillId="0" borderId="6" xfId="3" applyFont="1" applyBorder="1" applyAlignment="1" applyProtection="1">
      <alignment horizontal="center"/>
    </xf>
    <xf numFmtId="9" fontId="16" fillId="0" borderId="8" xfId="3" applyFont="1" applyBorder="1" applyAlignment="1" applyProtection="1">
      <alignment horizontal="center"/>
    </xf>
    <xf numFmtId="2" fontId="0" fillId="0" borderId="15" xfId="0" applyNumberFormat="1" applyBorder="1" applyAlignment="1">
      <alignment horizontal="center"/>
    </xf>
    <xf numFmtId="2" fontId="0" fillId="0" borderId="11" xfId="3" applyNumberFormat="1" applyFont="1" applyFill="1" applyBorder="1" applyAlignment="1" applyProtection="1">
      <alignment horizontal="center"/>
      <protection locked="0"/>
    </xf>
    <xf numFmtId="0" fontId="10" fillId="0" borderId="0" xfId="0" applyFont="1" applyAlignment="1">
      <alignment horizontal="left"/>
    </xf>
    <xf numFmtId="2" fontId="0" fillId="0" borderId="12" xfId="3" applyNumberFormat="1" applyFont="1" applyFill="1" applyBorder="1" applyAlignment="1" applyProtection="1">
      <alignment horizontal="center"/>
      <protection locked="0"/>
    </xf>
    <xf numFmtId="167" fontId="0" fillId="0" borderId="12" xfId="0" applyNumberFormat="1" applyBorder="1" applyAlignment="1">
      <alignment horizontal="center"/>
    </xf>
    <xf numFmtId="9" fontId="16" fillId="0" borderId="0" xfId="3" applyFont="1" applyBorder="1" applyAlignment="1" applyProtection="1">
      <alignment horizontal="center"/>
    </xf>
    <xf numFmtId="9" fontId="16" fillId="0" borderId="9" xfId="3" applyFont="1" applyBorder="1" applyAlignment="1" applyProtection="1">
      <alignment vertical="center"/>
    </xf>
    <xf numFmtId="169" fontId="0" fillId="0" borderId="4" xfId="0" applyNumberFormat="1" applyBorder="1" applyAlignment="1">
      <alignment horizontal="center"/>
    </xf>
    <xf numFmtId="0" fontId="0" fillId="0" borderId="0" xfId="0" applyAlignment="1">
      <alignment horizontal="center" wrapText="1"/>
    </xf>
    <xf numFmtId="167" fontId="23" fillId="3" borderId="4" xfId="3" applyNumberFormat="1" applyFont="1" applyFill="1" applyBorder="1" applyAlignment="1" applyProtection="1">
      <alignment horizontal="center"/>
      <protection locked="0"/>
    </xf>
    <xf numFmtId="49" fontId="7" fillId="0" borderId="14" xfId="0" applyNumberFormat="1" applyFont="1" applyBorder="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0" fontId="5" fillId="0" borderId="15" xfId="0" applyFont="1"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xf>
    <xf numFmtId="0" fontId="0" fillId="0" borderId="11" xfId="0" applyBorder="1" applyAlignment="1">
      <alignment horizontal="center" wrapText="1"/>
    </xf>
    <xf numFmtId="0" fontId="0" fillId="0" borderId="13" xfId="0" applyBorder="1" applyAlignment="1">
      <alignment horizontal="center"/>
    </xf>
    <xf numFmtId="10" fontId="5" fillId="10" borderId="15" xfId="0" applyNumberFormat="1" applyFont="1" applyFill="1" applyBorder="1" applyAlignment="1" applyProtection="1">
      <alignment horizontal="center"/>
      <protection locked="0"/>
    </xf>
    <xf numFmtId="0" fontId="8" fillId="0" borderId="1" xfId="0" applyFont="1" applyBorder="1"/>
    <xf numFmtId="49" fontId="8" fillId="0" borderId="5" xfId="0" applyNumberFormat="1" applyFont="1" applyBorder="1"/>
    <xf numFmtId="0" fontId="7" fillId="0" borderId="14" xfId="0" applyFont="1" applyBorder="1"/>
    <xf numFmtId="0" fontId="0" fillId="0" borderId="0" xfId="0" applyAlignment="1">
      <alignment horizontal="right"/>
    </xf>
    <xf numFmtId="0" fontId="11" fillId="0" borderId="9" xfId="0" applyFont="1" applyBorder="1"/>
    <xf numFmtId="0" fontId="0" fillId="0" borderId="0" xfId="0" applyAlignment="1">
      <alignment horizontal="center"/>
    </xf>
    <xf numFmtId="9" fontId="16" fillId="0" borderId="0" xfId="3" applyFont="1" applyFill="1" applyBorder="1" applyAlignment="1" applyProtection="1">
      <alignment horizontal="center"/>
    </xf>
    <xf numFmtId="14" fontId="8" fillId="0" borderId="15" xfId="8" applyNumberFormat="1" applyFont="1" applyBorder="1" applyAlignment="1">
      <alignment horizontal="center" vertical="top"/>
    </xf>
    <xf numFmtId="0" fontId="8" fillId="0" borderId="15" xfId="8" applyFont="1" applyBorder="1" applyAlignment="1">
      <alignment horizontal="left" vertical="top"/>
    </xf>
    <xf numFmtId="0" fontId="20" fillId="0" borderId="40" xfId="7" applyFont="1" applyBorder="1" applyAlignment="1">
      <alignment horizontal="center" wrapText="1"/>
    </xf>
    <xf numFmtId="0" fontId="0" fillId="0" borderId="7" xfId="0" applyBorder="1"/>
    <xf numFmtId="0" fontId="28" fillId="0" borderId="23" xfId="0" applyFont="1" applyBorder="1"/>
    <xf numFmtId="0" fontId="28" fillId="0" borderId="27" xfId="0" applyFont="1" applyBorder="1"/>
    <xf numFmtId="0" fontId="28" fillId="0" borderId="30" xfId="0" applyFont="1" applyBorder="1"/>
    <xf numFmtId="0" fontId="28" fillId="5" borderId="27" xfId="0" applyFont="1" applyFill="1" applyBorder="1"/>
    <xf numFmtId="0" fontId="28" fillId="5" borderId="15" xfId="0" applyFont="1" applyFill="1" applyBorder="1"/>
    <xf numFmtId="0" fontId="28" fillId="5" borderId="28" xfId="0" applyFont="1" applyFill="1" applyBorder="1"/>
    <xf numFmtId="0" fontId="28" fillId="11" borderId="27" xfId="0" applyFont="1" applyFill="1" applyBorder="1" applyAlignment="1">
      <alignment wrapText="1"/>
    </xf>
    <xf numFmtId="0" fontId="20" fillId="0" borderId="25" xfId="0" applyFont="1" applyBorder="1" applyAlignment="1">
      <alignment horizontal="center" vertical="center" wrapText="1"/>
    </xf>
    <xf numFmtId="0" fontId="17" fillId="0" borderId="27" xfId="7" applyFont="1" applyBorder="1" applyAlignment="1">
      <alignment horizontal="left"/>
    </xf>
    <xf numFmtId="14" fontId="17" fillId="0" borderId="27" xfId="7" applyNumberFormat="1" applyFont="1" applyBorder="1" applyAlignment="1">
      <alignment horizontal="left"/>
    </xf>
    <xf numFmtId="0" fontId="17" fillId="0" borderId="30" xfId="7" applyFont="1" applyBorder="1" applyAlignment="1">
      <alignment horizontal="left"/>
    </xf>
    <xf numFmtId="49" fontId="20" fillId="3" borderId="0" xfId="0" applyNumberFormat="1" applyFont="1" applyFill="1"/>
    <xf numFmtId="14" fontId="20" fillId="3" borderId="0" xfId="0" applyNumberFormat="1" applyFont="1" applyFill="1"/>
    <xf numFmtId="0" fontId="20" fillId="11" borderId="27" xfId="0" applyFont="1" applyFill="1" applyBorder="1"/>
    <xf numFmtId="16" fontId="20" fillId="11" borderId="15" xfId="0" quotePrefix="1" applyNumberFormat="1" applyFont="1" applyFill="1" applyBorder="1" applyAlignment="1">
      <alignment horizontal="right"/>
    </xf>
    <xf numFmtId="0" fontId="20" fillId="11" borderId="28" xfId="0" applyFont="1" applyFill="1" applyBorder="1"/>
    <xf numFmtId="0" fontId="20" fillId="11" borderId="27" xfId="0" applyFont="1" applyFill="1" applyBorder="1" applyAlignment="1">
      <alignment wrapText="1"/>
    </xf>
    <xf numFmtId="0" fontId="20" fillId="11" borderId="43" xfId="0" applyFont="1" applyFill="1" applyBorder="1"/>
    <xf numFmtId="16" fontId="20" fillId="11" borderId="5" xfId="0" quotePrefix="1" applyNumberFormat="1" applyFont="1" applyFill="1" applyBorder="1" applyAlignment="1">
      <alignment horizontal="right"/>
    </xf>
    <xf numFmtId="0" fontId="20" fillId="11" borderId="44" xfId="0" applyFont="1" applyFill="1" applyBorder="1"/>
    <xf numFmtId="0" fontId="20" fillId="11" borderId="43" xfId="0" applyFont="1" applyFill="1" applyBorder="1" applyAlignment="1">
      <alignment wrapText="1"/>
    </xf>
    <xf numFmtId="0" fontId="20" fillId="11" borderId="43" xfId="0" quotePrefix="1" applyFont="1" applyFill="1" applyBorder="1"/>
    <xf numFmtId="0" fontId="20" fillId="11" borderId="30" xfId="0" applyFont="1" applyFill="1" applyBorder="1"/>
    <xf numFmtId="16" fontId="20" fillId="11" borderId="16" xfId="0" quotePrefix="1" applyNumberFormat="1" applyFont="1" applyFill="1" applyBorder="1" applyAlignment="1">
      <alignment horizontal="right"/>
    </xf>
    <xf numFmtId="0" fontId="20" fillId="11" borderId="31" xfId="0" applyFont="1" applyFill="1" applyBorder="1"/>
    <xf numFmtId="49" fontId="43" fillId="3" borderId="0" xfId="0" applyNumberFormat="1" applyFont="1" applyFill="1"/>
    <xf numFmtId="0" fontId="32" fillId="0" borderId="24" xfId="0" applyFont="1" applyBorder="1" applyAlignment="1">
      <alignment horizontal="center" vertical="center"/>
    </xf>
    <xf numFmtId="0" fontId="20" fillId="0" borderId="15" xfId="0" applyFont="1" applyBorder="1"/>
    <xf numFmtId="49" fontId="7" fillId="0" borderId="0" xfId="0" applyNumberFormat="1" applyFont="1" applyAlignment="1">
      <alignment vertical="center"/>
    </xf>
    <xf numFmtId="0" fontId="20" fillId="0" borderId="24" xfId="0" applyFont="1" applyBorder="1"/>
    <xf numFmtId="0" fontId="7" fillId="0" borderId="0" xfId="0" applyFont="1" applyAlignment="1">
      <alignment horizontal="left"/>
    </xf>
    <xf numFmtId="0" fontId="28" fillId="0" borderId="13" xfId="8" applyFont="1" applyBorder="1" applyAlignment="1">
      <alignment vertical="center"/>
    </xf>
    <xf numFmtId="0" fontId="28" fillId="0" borderId="15" xfId="8" applyFont="1" applyBorder="1" applyAlignment="1">
      <alignment horizontal="center" vertical="center"/>
    </xf>
    <xf numFmtId="0" fontId="23" fillId="0" borderId="1" xfId="8" applyFont="1" applyBorder="1"/>
    <xf numFmtId="0" fontId="23" fillId="0" borderId="0" xfId="8" applyFont="1"/>
    <xf numFmtId="10" fontId="8" fillId="0" borderId="15" xfId="3" applyNumberFormat="1" applyFont="1" applyFill="1" applyBorder="1" applyAlignment="1" applyProtection="1">
      <alignment horizontal="center" vertical="center"/>
      <protection locked="0"/>
    </xf>
    <xf numFmtId="0" fontId="45" fillId="0" borderId="15" xfId="8" applyFont="1" applyBorder="1" applyAlignment="1">
      <alignment horizontal="center" vertical="center"/>
    </xf>
    <xf numFmtId="10" fontId="37" fillId="0" borderId="15" xfId="3" applyNumberFormat="1" applyFont="1" applyFill="1" applyBorder="1" applyAlignment="1" applyProtection="1">
      <alignment horizontal="center" vertical="center"/>
      <protection locked="0"/>
    </xf>
    <xf numFmtId="0" fontId="24" fillId="0" borderId="8" xfId="8" applyFont="1" applyBorder="1"/>
    <xf numFmtId="173" fontId="5" fillId="0" borderId="15" xfId="3" applyNumberFormat="1" applyFont="1" applyFill="1" applyBorder="1" applyAlignment="1" applyProtection="1">
      <alignment horizontal="center" vertical="center"/>
      <protection locked="0"/>
    </xf>
    <xf numFmtId="173" fontId="38" fillId="0" borderId="15" xfId="3" applyNumberFormat="1" applyFont="1" applyFill="1" applyBorder="1" applyAlignment="1" applyProtection="1">
      <alignment horizontal="center" vertical="center"/>
      <protection locked="0"/>
    </xf>
    <xf numFmtId="173" fontId="38" fillId="10" borderId="15" xfId="3" applyNumberFormat="1" applyFont="1" applyFill="1" applyBorder="1" applyAlignment="1" applyProtection="1">
      <alignment horizontal="center" vertical="center"/>
      <protection locked="0"/>
    </xf>
    <xf numFmtId="0" fontId="20" fillId="0" borderId="27" xfId="0" applyFont="1" applyBorder="1"/>
    <xf numFmtId="49" fontId="20" fillId="0" borderId="27" xfId="0" applyNumberFormat="1" applyFont="1" applyBorder="1" applyAlignment="1">
      <alignment vertical="center"/>
    </xf>
    <xf numFmtId="0" fontId="20" fillId="0" borderId="27" xfId="0" applyFont="1" applyBorder="1" applyAlignment="1">
      <alignment horizontal="left" indent="2"/>
    </xf>
    <xf numFmtId="0" fontId="20" fillId="0" borderId="30" xfId="0" applyFont="1" applyBorder="1" applyAlignment="1">
      <alignment horizontal="left" indent="2"/>
    </xf>
    <xf numFmtId="0" fontId="7" fillId="0" borderId="0" xfId="0" applyFont="1" applyAlignment="1">
      <alignment horizontal="left" vertical="center"/>
    </xf>
    <xf numFmtId="0" fontId="46" fillId="0" borderId="0" xfId="0" applyFont="1"/>
    <xf numFmtId="0" fontId="34" fillId="0" borderId="0" xfId="0" applyFont="1"/>
    <xf numFmtId="0" fontId="26" fillId="0" borderId="0" xfId="0" applyFont="1"/>
    <xf numFmtId="0" fontId="20" fillId="0" borderId="32" xfId="0" applyFont="1" applyBorder="1"/>
    <xf numFmtId="0" fontId="20" fillId="0" borderId="42" xfId="0" applyFont="1" applyBorder="1"/>
    <xf numFmtId="0" fontId="20" fillId="0" borderId="41" xfId="0" applyFont="1" applyBorder="1"/>
    <xf numFmtId="0" fontId="20" fillId="0" borderId="0" xfId="0" applyFont="1" applyAlignment="1">
      <alignment horizontal="left" vertical="center"/>
    </xf>
    <xf numFmtId="43" fontId="20" fillId="0" borderId="15" xfId="18" applyFont="1" applyFill="1" applyBorder="1"/>
    <xf numFmtId="0" fontId="39" fillId="0" borderId="15" xfId="0" applyFont="1" applyBorder="1"/>
    <xf numFmtId="179" fontId="20" fillId="0" borderId="15" xfId="18" applyNumberFormat="1" applyFont="1" applyFill="1" applyBorder="1"/>
    <xf numFmtId="174" fontId="28" fillId="0" borderId="15" xfId="0" applyNumberFormat="1" applyFont="1" applyBorder="1"/>
    <xf numFmtId="0" fontId="20" fillId="0" borderId="0" xfId="0" applyFont="1" applyAlignment="1">
      <alignment horizontal="center"/>
    </xf>
    <xf numFmtId="0" fontId="28" fillId="0" borderId="17" xfId="0" applyFont="1" applyBorder="1" applyAlignment="1">
      <alignment horizontal="center"/>
    </xf>
    <xf numFmtId="175" fontId="20" fillId="0" borderId="28" xfId="0" applyNumberFormat="1" applyFont="1" applyBorder="1" applyAlignment="1">
      <alignment horizontal="center"/>
    </xf>
    <xf numFmtId="0" fontId="39" fillId="0" borderId="16" xfId="0" applyFont="1" applyBorder="1"/>
    <xf numFmtId="179" fontId="20" fillId="0" borderId="16" xfId="18" applyNumberFormat="1" applyFont="1" applyFill="1" applyBorder="1"/>
    <xf numFmtId="175" fontId="20" fillId="0" borderId="31" xfId="0" applyNumberFormat="1" applyFont="1" applyBorder="1" applyAlignment="1">
      <alignment horizontal="center"/>
    </xf>
    <xf numFmtId="0" fontId="32" fillId="0" borderId="23" xfId="0" applyFont="1" applyBorder="1"/>
    <xf numFmtId="0" fontId="32" fillId="0" borderId="27" xfId="0" applyFont="1" applyBorder="1"/>
    <xf numFmtId="43" fontId="20" fillId="0" borderId="28" xfId="18" applyFont="1" applyFill="1" applyBorder="1" applyAlignment="1">
      <alignment horizontal="center"/>
    </xf>
    <xf numFmtId="175" fontId="28" fillId="0" borderId="28" xfId="0" applyNumberFormat="1" applyFont="1" applyBorder="1" applyAlignment="1">
      <alignment horizontal="center"/>
    </xf>
    <xf numFmtId="43" fontId="20" fillId="0" borderId="24" xfId="18" applyFont="1" applyFill="1" applyBorder="1"/>
    <xf numFmtId="0" fontId="32" fillId="0" borderId="25" xfId="0" applyFont="1" applyBorder="1" applyAlignment="1">
      <alignment horizontal="center"/>
    </xf>
    <xf numFmtId="0" fontId="20" fillId="0" borderId="28" xfId="0" applyFont="1" applyBorder="1"/>
    <xf numFmtId="0" fontId="41" fillId="0" borderId="27" xfId="0" applyFont="1" applyBorder="1" applyAlignment="1">
      <alignment horizontal="left" indent="2"/>
    </xf>
    <xf numFmtId="180" fontId="32" fillId="0" borderId="15" xfId="18" applyNumberFormat="1" applyFont="1" applyFill="1" applyBorder="1" applyAlignment="1">
      <alignment horizontal="right"/>
    </xf>
    <xf numFmtId="43" fontId="17" fillId="0" borderId="15" xfId="18" applyFont="1" applyFill="1" applyBorder="1"/>
    <xf numFmtId="0" fontId="20" fillId="0" borderId="0" xfId="0" applyFont="1" applyAlignment="1">
      <alignment vertical="top" wrapText="1"/>
    </xf>
    <xf numFmtId="0" fontId="32" fillId="0" borderId="38" xfId="0" applyFont="1" applyBorder="1" applyAlignment="1">
      <alignment horizontal="left" vertical="center"/>
    </xf>
    <xf numFmtId="0" fontId="20" fillId="0" borderId="40" xfId="0" applyFont="1" applyBorder="1" applyAlignment="1">
      <alignment horizontal="center" vertical="center"/>
    </xf>
    <xf numFmtId="0" fontId="20" fillId="0" borderId="32" xfId="0" applyFont="1" applyBorder="1" applyAlignment="1">
      <alignment horizontal="center" vertical="center"/>
    </xf>
    <xf numFmtId="174" fontId="20" fillId="0" borderId="0" xfId="0" applyNumberFormat="1" applyFont="1" applyAlignment="1">
      <alignment horizontal="center" vertical="center"/>
    </xf>
    <xf numFmtId="2" fontId="20" fillId="0" borderId="42" xfId="0" applyNumberFormat="1" applyFont="1" applyBorder="1"/>
    <xf numFmtId="0" fontId="20" fillId="0" borderId="32" xfId="0" applyFont="1" applyBorder="1" applyAlignment="1">
      <alignment horizontal="left" vertical="center"/>
    </xf>
    <xf numFmtId="174" fontId="20" fillId="0" borderId="0" xfId="0" quotePrefix="1" applyNumberFormat="1" applyFont="1" applyAlignment="1">
      <alignment horizontal="left" vertical="center"/>
    </xf>
    <xf numFmtId="174" fontId="20" fillId="0" borderId="42" xfId="0" quotePrefix="1" applyNumberFormat="1" applyFont="1" applyBorder="1" applyAlignment="1">
      <alignment horizontal="left" vertical="center"/>
    </xf>
    <xf numFmtId="174" fontId="20" fillId="0" borderId="0" xfId="0" applyNumberFormat="1" applyFont="1" applyAlignment="1">
      <alignment horizontal="left" vertical="center"/>
    </xf>
    <xf numFmtId="0" fontId="20" fillId="0" borderId="42" xfId="0" applyFont="1" applyBorder="1" applyAlignment="1">
      <alignment horizontal="left"/>
    </xf>
    <xf numFmtId="0" fontId="20" fillId="0" borderId="32" xfId="0" applyFont="1" applyBorder="1" applyAlignment="1">
      <alignment horizontal="left"/>
    </xf>
    <xf numFmtId="49" fontId="32" fillId="0" borderId="8" xfId="8" applyNumberFormat="1" applyFont="1" applyBorder="1" applyAlignment="1">
      <alignment vertical="center"/>
    </xf>
    <xf numFmtId="0" fontId="32" fillId="0" borderId="0" xfId="8" applyFont="1"/>
    <xf numFmtId="0" fontId="20" fillId="0" borderId="0" xfId="8" applyFont="1"/>
    <xf numFmtId="49" fontId="32" fillId="0" borderId="11" xfId="0" applyNumberFormat="1" applyFont="1" applyBorder="1" applyAlignment="1">
      <alignment horizontal="left" vertical="center"/>
    </xf>
    <xf numFmtId="0" fontId="32" fillId="0" borderId="12" xfId="0" applyFont="1" applyBorder="1" applyAlignment="1">
      <alignment horizontal="right"/>
    </xf>
    <xf numFmtId="0" fontId="32" fillId="3" borderId="0" xfId="8" applyFont="1" applyFill="1"/>
    <xf numFmtId="0" fontId="32" fillId="0" borderId="15" xfId="8" applyFont="1" applyBorder="1"/>
    <xf numFmtId="1" fontId="20" fillId="0" borderId="15" xfId="5" applyNumberFormat="1" applyFont="1" applyFill="1" applyBorder="1" applyAlignment="1" applyProtection="1">
      <alignment horizontal="center" vertical="center"/>
      <protection locked="0"/>
    </xf>
    <xf numFmtId="0" fontId="32" fillId="3" borderId="0" xfId="8" applyFont="1" applyFill="1" applyAlignment="1">
      <alignment horizontal="left"/>
    </xf>
    <xf numFmtId="49" fontId="32" fillId="0" borderId="0" xfId="8" applyNumberFormat="1" applyFont="1" applyAlignment="1">
      <alignment horizontal="left" vertical="center"/>
    </xf>
    <xf numFmtId="49" fontId="32" fillId="0" borderId="14" xfId="8" applyNumberFormat="1" applyFont="1" applyBorder="1"/>
    <xf numFmtId="0" fontId="32" fillId="0" borderId="14" xfId="8" applyFont="1" applyBorder="1"/>
    <xf numFmtId="0" fontId="20" fillId="0" borderId="1" xfId="8" applyFont="1" applyBorder="1"/>
    <xf numFmtId="0" fontId="20" fillId="0" borderId="2" xfId="8" applyFont="1" applyBorder="1"/>
    <xf numFmtId="49" fontId="32" fillId="0" borderId="15" xfId="8" applyNumberFormat="1" applyFont="1" applyBorder="1"/>
    <xf numFmtId="0" fontId="20" fillId="0" borderId="15" xfId="8" applyFont="1" applyBorder="1" applyAlignment="1">
      <alignment horizontal="center" wrapText="1"/>
    </xf>
    <xf numFmtId="49" fontId="20" fillId="0" borderId="9" xfId="8" applyNumberFormat="1" applyFont="1" applyBorder="1"/>
    <xf numFmtId="2" fontId="20" fillId="0" borderId="13" xfId="5" applyNumberFormat="1" applyFont="1" applyFill="1" applyBorder="1" applyAlignment="1" applyProtection="1">
      <alignment horizontal="center"/>
      <protection locked="0"/>
    </xf>
    <xf numFmtId="167" fontId="20" fillId="0" borderId="15" xfId="0" applyNumberFormat="1" applyFont="1" applyBorder="1" applyAlignment="1">
      <alignment horizontal="center"/>
    </xf>
    <xf numFmtId="167" fontId="20" fillId="0" borderId="15" xfId="10" applyNumberFormat="1" applyFont="1" applyFill="1" applyBorder="1" applyAlignment="1" applyProtection="1">
      <alignment horizontal="center"/>
    </xf>
    <xf numFmtId="0" fontId="20" fillId="0" borderId="9" xfId="8" applyFont="1" applyBorder="1"/>
    <xf numFmtId="2" fontId="20" fillId="0" borderId="0" xfId="5" applyNumberFormat="1" applyFont="1" applyFill="1" applyBorder="1" applyAlignment="1" applyProtection="1">
      <alignment horizontal="center"/>
      <protection locked="0"/>
    </xf>
    <xf numFmtId="169" fontId="20" fillId="0" borderId="0" xfId="10" applyNumberFormat="1" applyFont="1" applyFill="1" applyBorder="1" applyAlignment="1" applyProtection="1">
      <alignment horizontal="center"/>
      <protection locked="0"/>
    </xf>
    <xf numFmtId="0" fontId="32" fillId="0" borderId="9" xfId="8" applyFont="1" applyBorder="1" applyAlignment="1">
      <alignment horizontal="left"/>
    </xf>
    <xf numFmtId="49" fontId="32" fillId="0" borderId="9" xfId="8" applyNumberFormat="1" applyFont="1" applyBorder="1"/>
    <xf numFmtId="0" fontId="20" fillId="0" borderId="0" xfId="8" applyFont="1" applyAlignment="1">
      <alignment horizontal="center"/>
    </xf>
    <xf numFmtId="9" fontId="20" fillId="0" borderId="0" xfId="5" applyFont="1" applyFill="1" applyBorder="1" applyAlignment="1" applyProtection="1">
      <alignment horizontal="center"/>
    </xf>
    <xf numFmtId="165" fontId="20" fillId="0" borderId="3" xfId="8" applyNumberFormat="1" applyFont="1" applyBorder="1"/>
    <xf numFmtId="175" fontId="20" fillId="0" borderId="9" xfId="8" quotePrefix="1" applyNumberFormat="1" applyFont="1" applyBorder="1" applyAlignment="1">
      <alignment horizontal="center"/>
    </xf>
    <xf numFmtId="1" fontId="20" fillId="0" borderId="9" xfId="8" quotePrefix="1" applyNumberFormat="1" applyFont="1" applyBorder="1" applyAlignment="1">
      <alignment horizontal="center"/>
    </xf>
    <xf numFmtId="0" fontId="20" fillId="0" borderId="9" xfId="8" applyFont="1" applyBorder="1" applyAlignment="1">
      <alignment horizontal="left"/>
    </xf>
    <xf numFmtId="2" fontId="20" fillId="0" borderId="15" xfId="8" applyNumberFormat="1" applyFont="1" applyBorder="1" applyAlignment="1">
      <alignment horizontal="center" vertical="center"/>
    </xf>
    <xf numFmtId="3" fontId="20" fillId="0" borderId="0" xfId="8" applyNumberFormat="1" applyFont="1" applyAlignment="1">
      <alignment horizontal="center"/>
    </xf>
    <xf numFmtId="167" fontId="20" fillId="0" borderId="15" xfId="10" applyNumberFormat="1" applyFont="1" applyBorder="1" applyAlignment="1" applyProtection="1">
      <alignment horizontal="center"/>
    </xf>
    <xf numFmtId="49" fontId="20" fillId="0" borderId="10" xfId="8" applyNumberFormat="1" applyFont="1" applyBorder="1"/>
    <xf numFmtId="0" fontId="32" fillId="0" borderId="10" xfId="8" applyFont="1" applyBorder="1"/>
    <xf numFmtId="0" fontId="20" fillId="0" borderId="8" xfId="8" applyFont="1" applyBorder="1"/>
    <xf numFmtId="167" fontId="32" fillId="0" borderId="15" xfId="10" applyNumberFormat="1" applyFont="1" applyBorder="1" applyAlignment="1" applyProtection="1">
      <alignment horizontal="center"/>
    </xf>
    <xf numFmtId="49" fontId="20" fillId="0" borderId="0" xfId="8" applyNumberFormat="1" applyFont="1"/>
    <xf numFmtId="0" fontId="44" fillId="0" borderId="0" xfId="0" applyFont="1"/>
    <xf numFmtId="10" fontId="44" fillId="0" borderId="0" xfId="3" applyNumberFormat="1" applyFont="1" applyFill="1" applyBorder="1" applyProtection="1"/>
    <xf numFmtId="0" fontId="34" fillId="0" borderId="0" xfId="8" applyFont="1" applyAlignment="1">
      <alignment vertical="center"/>
    </xf>
    <xf numFmtId="0" fontId="20" fillId="0" borderId="14" xfId="8" applyFont="1" applyBorder="1"/>
    <xf numFmtId="9" fontId="20" fillId="0" borderId="1" xfId="5" applyFont="1" applyFill="1" applyBorder="1" applyAlignment="1" applyProtection="1">
      <alignment horizontal="center"/>
      <protection locked="0"/>
    </xf>
    <xf numFmtId="0" fontId="20" fillId="0" borderId="5" xfId="8" applyFont="1" applyBorder="1"/>
    <xf numFmtId="0" fontId="20" fillId="0" borderId="9" xfId="8" applyFont="1" applyBorder="1" applyAlignment="1">
      <alignment horizontal="left" indent="1"/>
    </xf>
    <xf numFmtId="44" fontId="20" fillId="0" borderId="15" xfId="4" applyFont="1" applyFill="1" applyBorder="1" applyAlignment="1" applyProtection="1">
      <alignment horizontal="center"/>
      <protection locked="0"/>
    </xf>
    <xf numFmtId="177" fontId="20" fillId="0" borderId="0" xfId="16" applyNumberFormat="1" applyFont="1" applyFill="1" applyBorder="1" applyProtection="1"/>
    <xf numFmtId="10" fontId="20" fillId="0" borderId="15" xfId="4" applyNumberFormat="1" applyFont="1" applyFill="1" applyBorder="1" applyAlignment="1" applyProtection="1">
      <alignment horizontal="center"/>
      <protection locked="0"/>
    </xf>
    <xf numFmtId="169" fontId="20" fillId="0" borderId="0" xfId="4" applyNumberFormat="1" applyFont="1" applyFill="1" applyBorder="1" applyProtection="1"/>
    <xf numFmtId="9" fontId="20" fillId="0" borderId="0" xfId="5" applyFont="1" applyFill="1" applyBorder="1" applyAlignment="1" applyProtection="1">
      <alignment horizontal="center"/>
      <protection locked="0"/>
    </xf>
    <xf numFmtId="0" fontId="20" fillId="0" borderId="9" xfId="8" applyFont="1" applyBorder="1" applyAlignment="1">
      <alignment horizontal="left" vertical="top"/>
    </xf>
    <xf numFmtId="0" fontId="17" fillId="0" borderId="0" xfId="8" applyFont="1"/>
    <xf numFmtId="0" fontId="17" fillId="0" borderId="9" xfId="8" applyFont="1" applyBorder="1"/>
    <xf numFmtId="0" fontId="17" fillId="0" borderId="9" xfId="0" applyFont="1" applyBorder="1"/>
    <xf numFmtId="0" fontId="20" fillId="0" borderId="3" xfId="8" applyFont="1" applyBorder="1"/>
    <xf numFmtId="9" fontId="17" fillId="0" borderId="15" xfId="5" applyFont="1" applyFill="1" applyBorder="1" applyAlignment="1" applyProtection="1">
      <alignment horizontal="center"/>
      <protection locked="0"/>
    </xf>
    <xf numFmtId="3" fontId="20" fillId="0" borderId="15" xfId="8" applyNumberFormat="1" applyFont="1" applyBorder="1" applyAlignment="1">
      <alignment horizontal="center"/>
    </xf>
    <xf numFmtId="2" fontId="20" fillId="0" borderId="15" xfId="5" applyNumberFormat="1" applyFont="1" applyFill="1" applyBorder="1" applyAlignment="1" applyProtection="1">
      <alignment horizontal="center"/>
      <protection locked="0"/>
    </xf>
    <xf numFmtId="167" fontId="20" fillId="0" borderId="0" xfId="8" applyNumberFormat="1" applyFont="1" applyAlignment="1">
      <alignment horizontal="center"/>
    </xf>
    <xf numFmtId="0" fontId="20" fillId="0" borderId="0" xfId="8" applyFont="1" applyAlignment="1">
      <alignment horizontal="center" wrapText="1"/>
    </xf>
    <xf numFmtId="2" fontId="20" fillId="0" borderId="0" xfId="8" applyNumberFormat="1" applyFont="1" applyAlignment="1">
      <alignment horizontal="center" vertical="center"/>
    </xf>
    <xf numFmtId="167" fontId="20" fillId="0" borderId="3" xfId="10" applyNumberFormat="1" applyFont="1" applyBorder="1" applyAlignment="1" applyProtection="1">
      <alignment horizontal="center"/>
    </xf>
    <xf numFmtId="0" fontId="32" fillId="0" borderId="0" xfId="8" applyFont="1" applyAlignment="1">
      <alignment horizontal="center"/>
    </xf>
    <xf numFmtId="167" fontId="20" fillId="0" borderId="3" xfId="10" applyNumberFormat="1" applyFont="1" applyBorder="1" applyAlignment="1" applyProtection="1">
      <alignment vertical="center"/>
    </xf>
    <xf numFmtId="0" fontId="17" fillId="0" borderId="0" xfId="17" applyFont="1"/>
    <xf numFmtId="177" fontId="17" fillId="0" borderId="0" xfId="16" applyNumberFormat="1" applyFont="1" applyAlignment="1">
      <alignment horizontal="right"/>
    </xf>
    <xf numFmtId="0" fontId="50" fillId="0" borderId="0" xfId="17" applyFont="1"/>
    <xf numFmtId="0" fontId="17" fillId="0" borderId="0" xfId="17" applyFont="1" applyAlignment="1">
      <alignment horizontal="left" vertical="top"/>
    </xf>
    <xf numFmtId="0" fontId="28" fillId="0" borderId="0" xfId="17" applyFont="1"/>
    <xf numFmtId="0" fontId="28" fillId="0" borderId="0" xfId="17" applyFont="1" applyAlignment="1">
      <alignment horizontal="left" vertical="top"/>
    </xf>
    <xf numFmtId="16" fontId="17" fillId="0" borderId="0" xfId="17" quotePrefix="1" applyNumberFormat="1" applyFont="1" applyAlignment="1">
      <alignment horizontal="left" vertical="top"/>
    </xf>
    <xf numFmtId="9" fontId="17" fillId="0" borderId="0" xfId="3" quotePrefix="1" applyFont="1" applyFill="1" applyBorder="1" applyAlignment="1">
      <alignment horizontal="center" vertical="center"/>
    </xf>
    <xf numFmtId="0" fontId="17" fillId="0" borderId="0" xfId="17" quotePrefix="1" applyFont="1" applyAlignment="1">
      <alignment horizontal="left" vertical="top"/>
    </xf>
    <xf numFmtId="0" fontId="28" fillId="0" borderId="0" xfId="17" quotePrefix="1" applyFont="1" applyAlignment="1">
      <alignment horizontal="left" vertical="top"/>
    </xf>
    <xf numFmtId="14" fontId="17" fillId="0" borderId="0" xfId="17" quotePrefix="1" applyNumberFormat="1" applyFont="1" applyAlignment="1">
      <alignment horizontal="left" vertical="top"/>
    </xf>
    <xf numFmtId="9" fontId="28" fillId="0" borderId="0" xfId="3" quotePrefix="1" applyFont="1" applyFill="1" applyBorder="1" applyAlignment="1">
      <alignment horizontal="center" vertical="center"/>
    </xf>
    <xf numFmtId="0" fontId="17" fillId="0" borderId="0" xfId="17" quotePrefix="1" applyFont="1" applyAlignment="1">
      <alignment horizontal="left" vertical="center" indent="3"/>
    </xf>
    <xf numFmtId="0" fontId="28" fillId="0" borderId="0" xfId="17" quotePrefix="1" applyFont="1" applyAlignment="1">
      <alignment vertical="center"/>
    </xf>
    <xf numFmtId="9" fontId="52" fillId="0" borderId="0" xfId="3" quotePrefix="1" applyFont="1" applyFill="1" applyBorder="1" applyAlignment="1">
      <alignment horizontal="center" vertical="center"/>
    </xf>
    <xf numFmtId="14" fontId="28" fillId="0" borderId="0" xfId="17" quotePrefix="1" applyNumberFormat="1" applyFont="1" applyAlignment="1">
      <alignment horizontal="left" vertical="top"/>
    </xf>
    <xf numFmtId="9" fontId="51" fillId="0" borderId="0" xfId="3" quotePrefix="1" applyFont="1" applyFill="1" applyBorder="1" applyAlignment="1">
      <alignment horizontal="left" vertical="center"/>
    </xf>
    <xf numFmtId="16" fontId="28" fillId="0" borderId="0" xfId="17" quotePrefix="1" applyNumberFormat="1" applyFont="1" applyAlignment="1">
      <alignment horizontal="left" vertical="top"/>
    </xf>
    <xf numFmtId="0" fontId="17" fillId="0" borderId="0" xfId="17" quotePrefix="1" applyFont="1"/>
    <xf numFmtId="43" fontId="17" fillId="0" borderId="0" xfId="16" applyFont="1" applyBorder="1" applyAlignment="1">
      <alignment horizontal="right"/>
    </xf>
    <xf numFmtId="0" fontId="17" fillId="0" borderId="0" xfId="17" applyFont="1" applyAlignment="1">
      <alignment horizontal="right"/>
    </xf>
    <xf numFmtId="177" fontId="17" fillId="0" borderId="0" xfId="16" applyNumberFormat="1" applyFont="1" applyFill="1" applyAlignment="1">
      <alignment horizontal="right"/>
    </xf>
    <xf numFmtId="0" fontId="24" fillId="0" borderId="0" xfId="17" applyFont="1" applyAlignment="1">
      <alignment vertical="center"/>
    </xf>
    <xf numFmtId="0" fontId="53" fillId="0" borderId="0" xfId="17" applyFont="1" applyAlignment="1">
      <alignment vertical="center"/>
    </xf>
    <xf numFmtId="1" fontId="52" fillId="0" borderId="0" xfId="16" quotePrefix="1" applyNumberFormat="1" applyFont="1" applyFill="1" applyBorder="1" applyAlignment="1">
      <alignment horizontal="center" vertical="center"/>
    </xf>
    <xf numFmtId="174" fontId="17" fillId="0" borderId="0" xfId="16" quotePrefix="1" applyNumberFormat="1" applyFont="1" applyFill="1" applyBorder="1" applyAlignment="1">
      <alignment horizontal="center" vertical="center"/>
    </xf>
    <xf numFmtId="174" fontId="17" fillId="0" borderId="0" xfId="3" quotePrefix="1" applyNumberFormat="1" applyFont="1" applyFill="1" applyBorder="1" applyAlignment="1">
      <alignment horizontal="center" vertical="center"/>
    </xf>
    <xf numFmtId="174" fontId="52" fillId="0" borderId="0" xfId="16" quotePrefix="1" applyNumberFormat="1" applyFont="1" applyFill="1" applyBorder="1" applyAlignment="1">
      <alignment horizontal="center" vertical="center"/>
    </xf>
    <xf numFmtId="174" fontId="52" fillId="0" borderId="0" xfId="3" quotePrefix="1" applyNumberFormat="1" applyFont="1" applyFill="1" applyBorder="1" applyAlignment="1">
      <alignment horizontal="center" vertical="center"/>
    </xf>
    <xf numFmtId="174" fontId="28" fillId="0" borderId="0" xfId="3" quotePrefix="1" applyNumberFormat="1" applyFont="1" applyFill="1" applyBorder="1" applyAlignment="1">
      <alignment horizontal="center" vertical="center"/>
    </xf>
    <xf numFmtId="174" fontId="17" fillId="0" borderId="15" xfId="16" applyNumberFormat="1" applyFont="1" applyFill="1" applyBorder="1" applyAlignment="1">
      <alignment horizontal="center" vertical="center"/>
    </xf>
    <xf numFmtId="174" fontId="28" fillId="0" borderId="15" xfId="16" applyNumberFormat="1" applyFont="1" applyFill="1" applyBorder="1" applyAlignment="1">
      <alignment horizontal="center" vertical="center"/>
    </xf>
    <xf numFmtId="174" fontId="28" fillId="0" borderId="15" xfId="16" quotePrefix="1" applyNumberFormat="1" applyFont="1" applyFill="1" applyBorder="1" applyAlignment="1">
      <alignment horizontal="center" vertical="center"/>
    </xf>
    <xf numFmtId="0" fontId="24" fillId="0" borderId="27" xfId="17" applyFont="1" applyBorder="1" applyAlignment="1">
      <alignment vertical="center" wrapText="1"/>
    </xf>
    <xf numFmtId="1" fontId="28" fillId="0" borderId="28" xfId="16" applyNumberFormat="1" applyFont="1" applyFill="1" applyBorder="1" applyAlignment="1">
      <alignment horizontal="center" vertical="center"/>
    </xf>
    <xf numFmtId="0" fontId="17" fillId="0" borderId="27" xfId="17" quotePrefix="1" applyFont="1" applyBorder="1" applyAlignment="1">
      <alignment horizontal="left" vertical="center" indent="2"/>
    </xf>
    <xf numFmtId="1" fontId="28" fillId="0" borderId="28" xfId="16" quotePrefix="1" applyNumberFormat="1" applyFont="1" applyFill="1" applyBorder="1" applyAlignment="1">
      <alignment horizontal="center" vertical="center"/>
    </xf>
    <xf numFmtId="174" fontId="28" fillId="0" borderId="24" xfId="16" applyNumberFormat="1" applyFont="1" applyFill="1" applyBorder="1" applyAlignment="1">
      <alignment horizontal="center" vertical="center"/>
    </xf>
    <xf numFmtId="1" fontId="28" fillId="0" borderId="25" xfId="16" applyNumberFormat="1" applyFont="1" applyFill="1" applyBorder="1" applyAlignment="1">
      <alignment horizontal="center" vertical="center"/>
    </xf>
    <xf numFmtId="1" fontId="28" fillId="0" borderId="28" xfId="3" applyNumberFormat="1" applyFont="1" applyFill="1" applyBorder="1" applyAlignment="1">
      <alignment horizontal="center" vertical="center"/>
    </xf>
    <xf numFmtId="174" fontId="17" fillId="0" borderId="28" xfId="16" quotePrefix="1" applyNumberFormat="1" applyFont="1" applyFill="1" applyBorder="1" applyAlignment="1">
      <alignment horizontal="center" vertical="center"/>
    </xf>
    <xf numFmtId="0" fontId="28" fillId="0" borderId="23" xfId="17" quotePrefix="1" applyFont="1" applyBorder="1" applyAlignment="1">
      <alignment horizontal="left" vertical="center"/>
    </xf>
    <xf numFmtId="174" fontId="17" fillId="0" borderId="25" xfId="16" quotePrefix="1" applyNumberFormat="1" applyFont="1" applyFill="1" applyBorder="1" applyAlignment="1">
      <alignment horizontal="center" vertical="center"/>
    </xf>
    <xf numFmtId="0" fontId="28" fillId="0" borderId="27" xfId="17" quotePrefix="1" applyFont="1" applyBorder="1" applyAlignment="1">
      <alignment horizontal="left" vertical="center"/>
    </xf>
    <xf numFmtId="0" fontId="17" fillId="0" borderId="30" xfId="17" quotePrefix="1" applyFont="1" applyBorder="1" applyAlignment="1">
      <alignment horizontal="left" vertical="center" indent="2"/>
    </xf>
    <xf numFmtId="0" fontId="44" fillId="0" borderId="0" xfId="17" quotePrefix="1" applyFont="1" applyAlignment="1">
      <alignment horizontal="left" vertical="center"/>
    </xf>
    <xf numFmtId="174" fontId="44" fillId="0" borderId="0" xfId="16" quotePrefix="1" applyNumberFormat="1" applyFont="1" applyFill="1" applyBorder="1" applyAlignment="1">
      <alignment horizontal="center" vertical="center"/>
    </xf>
    <xf numFmtId="174" fontId="54" fillId="0" borderId="17" xfId="3" applyNumberFormat="1" applyFont="1" applyFill="1" applyBorder="1" applyAlignment="1">
      <alignment horizontal="center"/>
    </xf>
    <xf numFmtId="0" fontId="28" fillId="0" borderId="27" xfId="17" quotePrefix="1" applyFont="1" applyBorder="1" applyAlignment="1">
      <alignment horizontal="left" vertical="center" wrapText="1"/>
    </xf>
    <xf numFmtId="0" fontId="8" fillId="0" borderId="27" xfId="17" applyFont="1" applyBorder="1" applyAlignment="1">
      <alignment vertical="center" wrapText="1"/>
    </xf>
    <xf numFmtId="0" fontId="17" fillId="0" borderId="6" xfId="17" applyFont="1" applyBorder="1"/>
    <xf numFmtId="0" fontId="17" fillId="0" borderId="7" xfId="17" applyFont="1" applyBorder="1"/>
    <xf numFmtId="0" fontId="28" fillId="0" borderId="39" xfId="17" applyFont="1" applyBorder="1"/>
    <xf numFmtId="0" fontId="28" fillId="0" borderId="19" xfId="17" applyFont="1" applyBorder="1"/>
    <xf numFmtId="0" fontId="17" fillId="0" borderId="19" xfId="17" applyFont="1" applyBorder="1"/>
    <xf numFmtId="0" fontId="17" fillId="0" borderId="18" xfId="17" applyFont="1" applyBorder="1"/>
    <xf numFmtId="177" fontId="17" fillId="0" borderId="24" xfId="16" applyNumberFormat="1" applyFont="1" applyFill="1" applyBorder="1" applyAlignment="1">
      <alignment horizontal="center" vertical="center" wrapText="1"/>
    </xf>
    <xf numFmtId="0" fontId="17" fillId="0" borderId="64" xfId="17" applyFont="1" applyBorder="1" applyAlignment="1">
      <alignment horizontal="center" vertical="center"/>
    </xf>
    <xf numFmtId="0" fontId="17" fillId="0" borderId="24" xfId="17" applyFont="1" applyBorder="1" applyAlignment="1">
      <alignment horizontal="center" vertical="center" wrapText="1"/>
    </xf>
    <xf numFmtId="0" fontId="17" fillId="0" borderId="24" xfId="17" applyFont="1" applyBorder="1" applyAlignment="1">
      <alignment horizontal="center" vertical="center"/>
    </xf>
    <xf numFmtId="0" fontId="17" fillId="0" borderId="25" xfId="17" applyFont="1" applyBorder="1" applyAlignment="1">
      <alignment horizontal="center" vertical="center"/>
    </xf>
    <xf numFmtId="181" fontId="28" fillId="0" borderId="19" xfId="16" applyNumberFormat="1" applyFont="1" applyFill="1" applyBorder="1" applyAlignment="1">
      <alignment horizontal="left" indent="1"/>
    </xf>
    <xf numFmtId="174" fontId="17" fillId="0" borderId="52" xfId="16" quotePrefix="1" applyNumberFormat="1" applyFont="1" applyFill="1" applyBorder="1" applyAlignment="1">
      <alignment horizontal="center" vertical="center"/>
    </xf>
    <xf numFmtId="174" fontId="17" fillId="0" borderId="48" xfId="16" quotePrefix="1" applyNumberFormat="1" applyFont="1" applyFill="1" applyBorder="1" applyAlignment="1">
      <alignment horizontal="center" vertical="center"/>
    </xf>
    <xf numFmtId="174" fontId="28" fillId="0" borderId="22" xfId="16" quotePrefix="1" applyNumberFormat="1" applyFont="1" applyFill="1" applyBorder="1" applyAlignment="1">
      <alignment horizontal="center" vertical="center"/>
    </xf>
    <xf numFmtId="0" fontId="28" fillId="0" borderId="50" xfId="17" quotePrefix="1" applyFont="1" applyBorder="1" applyAlignment="1">
      <alignment horizontal="left" vertical="center" indent="2"/>
    </xf>
    <xf numFmtId="174" fontId="28" fillId="0" borderId="23" xfId="16" quotePrefix="1" applyNumberFormat="1" applyFont="1" applyFill="1" applyBorder="1" applyAlignment="1">
      <alignment horizontal="center" vertical="center"/>
    </xf>
    <xf numFmtId="1" fontId="28" fillId="0" borderId="66" xfId="17" quotePrefix="1" applyNumberFormat="1" applyFont="1" applyBorder="1" applyAlignment="1">
      <alignment horizontal="center" vertical="center"/>
    </xf>
    <xf numFmtId="1" fontId="28" fillId="0" borderId="25" xfId="17" quotePrefix="1" applyNumberFormat="1" applyFont="1" applyBorder="1" applyAlignment="1">
      <alignment horizontal="center" vertical="center"/>
    </xf>
    <xf numFmtId="0" fontId="28" fillId="0" borderId="47" xfId="17" quotePrefix="1" applyFont="1" applyBorder="1" applyAlignment="1">
      <alignment horizontal="left" vertical="center" indent="2"/>
    </xf>
    <xf numFmtId="174" fontId="28" fillId="0" borderId="27" xfId="16" quotePrefix="1" applyNumberFormat="1" applyFont="1" applyFill="1" applyBorder="1" applyAlignment="1">
      <alignment horizontal="center" vertical="center"/>
    </xf>
    <xf numFmtId="1" fontId="28" fillId="0" borderId="11" xfId="3" applyNumberFormat="1" applyFont="1" applyFill="1" applyBorder="1" applyAlignment="1">
      <alignment horizontal="center" vertical="center"/>
    </xf>
    <xf numFmtId="0" fontId="17" fillId="0" borderId="47" xfId="17" quotePrefix="1" applyFont="1" applyBorder="1" applyAlignment="1">
      <alignment horizontal="left" indent="3"/>
    </xf>
    <xf numFmtId="0" fontId="17" fillId="0" borderId="33" xfId="17" quotePrefix="1" applyFont="1" applyBorder="1" applyAlignment="1">
      <alignment horizontal="left" indent="3"/>
    </xf>
    <xf numFmtId="174" fontId="23" fillId="0" borderId="5" xfId="0" applyNumberFormat="1" applyFont="1" applyBorder="1" applyAlignment="1">
      <alignment horizontal="center"/>
    </xf>
    <xf numFmtId="174" fontId="30" fillId="0" borderId="5" xfId="0" applyNumberFormat="1" applyFont="1" applyBorder="1" applyAlignment="1">
      <alignment horizontal="center"/>
    </xf>
    <xf numFmtId="174" fontId="24" fillId="0" borderId="15" xfId="10" applyNumberFormat="1" applyFont="1" applyFill="1" applyBorder="1" applyAlignment="1">
      <alignment horizontal="center"/>
    </xf>
    <xf numFmtId="0" fontId="28" fillId="3" borderId="6" xfId="0" applyFont="1" applyFill="1" applyBorder="1" applyAlignment="1">
      <alignment horizontal="center" vertical="center" wrapText="1"/>
    </xf>
    <xf numFmtId="9" fontId="16" fillId="0" borderId="15" xfId="3" applyFont="1" applyBorder="1" applyAlignment="1" applyProtection="1">
      <alignment horizontal="center" vertical="center"/>
    </xf>
    <xf numFmtId="0" fontId="28" fillId="0" borderId="54" xfId="17" applyFont="1" applyBorder="1"/>
    <xf numFmtId="43" fontId="28" fillId="0" borderId="7" xfId="16" applyFont="1" applyFill="1" applyBorder="1" applyAlignment="1">
      <alignment horizontal="center" vertical="center"/>
    </xf>
    <xf numFmtId="177" fontId="28" fillId="0" borderId="67" xfId="16" applyNumberFormat="1" applyFont="1" applyFill="1" applyBorder="1" applyAlignment="1">
      <alignment horizontal="center" vertical="center" wrapText="1"/>
    </xf>
    <xf numFmtId="0" fontId="17" fillId="0" borderId="15" xfId="17" applyFont="1" applyBorder="1" applyAlignment="1">
      <alignment horizontal="center" wrapText="1"/>
    </xf>
    <xf numFmtId="1" fontId="5" fillId="0" borderId="15" xfId="5" applyNumberFormat="1" applyFont="1" applyFill="1" applyBorder="1" applyAlignment="1" applyProtection="1">
      <alignment horizontal="left"/>
      <protection locked="0"/>
    </xf>
    <xf numFmtId="174" fontId="8" fillId="0" borderId="1" xfId="5" applyNumberFormat="1" applyFont="1" applyFill="1" applyBorder="1" applyAlignment="1" applyProtection="1">
      <alignment horizontal="center"/>
      <protection locked="0"/>
    </xf>
    <xf numFmtId="174" fontId="5" fillId="0" borderId="0" xfId="5" applyNumberFormat="1" applyFont="1" applyFill="1" applyBorder="1" applyAlignment="1" applyProtection="1">
      <alignment horizontal="center"/>
      <protection locked="0"/>
    </xf>
    <xf numFmtId="174" fontId="5" fillId="0" borderId="1" xfId="8" applyNumberFormat="1" applyBorder="1"/>
    <xf numFmtId="174" fontId="8" fillId="0" borderId="11" xfId="5" applyNumberFormat="1" applyFont="1" applyFill="1" applyBorder="1" applyAlignment="1" applyProtection="1">
      <alignment horizontal="center"/>
      <protection locked="0"/>
    </xf>
    <xf numFmtId="174" fontId="8" fillId="0" borderId="11" xfId="8" applyNumberFormat="1" applyFont="1" applyBorder="1" applyAlignment="1">
      <alignment horizontal="center" vertical="center"/>
    </xf>
    <xf numFmtId="174" fontId="0" fillId="0" borderId="0" xfId="5" applyNumberFormat="1" applyFont="1" applyFill="1" applyBorder="1" applyAlignment="1" applyProtection="1">
      <alignment horizontal="center"/>
      <protection locked="0"/>
    </xf>
    <xf numFmtId="0" fontId="5" fillId="0" borderId="0" xfId="8" applyBorder="1"/>
    <xf numFmtId="0" fontId="10" fillId="0" borderId="9" xfId="0" applyFont="1" applyBorder="1" applyAlignment="1">
      <alignment horizontal="left" indent="2"/>
    </xf>
    <xf numFmtId="0" fontId="5" fillId="0" borderId="7" xfId="8" applyBorder="1"/>
    <xf numFmtId="10" fontId="16" fillId="0" borderId="5" xfId="3" applyNumberFormat="1" applyFont="1" applyFill="1" applyBorder="1" applyAlignment="1" applyProtection="1">
      <alignment horizontal="center"/>
    </xf>
    <xf numFmtId="10" fontId="16" fillId="0" borderId="13" xfId="3" applyNumberFormat="1" applyFont="1" applyBorder="1" applyAlignment="1" applyProtection="1">
      <alignment horizontal="center" wrapText="1"/>
    </xf>
    <xf numFmtId="174" fontId="23" fillId="0" borderId="11" xfId="5" applyNumberFormat="1" applyFont="1" applyFill="1" applyBorder="1" applyAlignment="1" applyProtection="1">
      <alignment horizontal="center"/>
      <protection locked="0"/>
    </xf>
    <xf numFmtId="174" fontId="0" fillId="0" borderId="10" xfId="5" applyNumberFormat="1" applyFont="1" applyFill="1" applyBorder="1" applyAlignment="1" applyProtection="1">
      <alignment horizontal="center"/>
      <protection locked="0"/>
    </xf>
    <xf numFmtId="174" fontId="8" fillId="0" borderId="14" xfId="3" applyNumberFormat="1" applyFont="1" applyFill="1" applyBorder="1" applyAlignment="1" applyProtection="1">
      <alignment horizontal="center"/>
      <protection locked="0"/>
    </xf>
    <xf numFmtId="10" fontId="16" fillId="0" borderId="15" xfId="3" applyNumberFormat="1" applyFont="1" applyFill="1" applyBorder="1" applyAlignment="1" applyProtection="1">
      <alignment horizontal="center" wrapText="1"/>
    </xf>
    <xf numFmtId="174" fontId="0" fillId="0" borderId="1" xfId="3" applyNumberFormat="1" applyFont="1" applyFill="1" applyBorder="1" applyAlignment="1" applyProtection="1">
      <alignment horizontal="center"/>
      <protection locked="0"/>
    </xf>
    <xf numFmtId="176" fontId="5" fillId="0" borderId="14" xfId="8" applyNumberFormat="1" applyBorder="1" applyAlignment="1">
      <alignment wrapText="1"/>
    </xf>
    <xf numFmtId="0" fontId="5" fillId="0" borderId="0" xfId="8" applyFill="1"/>
    <xf numFmtId="0" fontId="8" fillId="0" borderId="11" xfId="8" applyFont="1" applyFill="1" applyBorder="1"/>
    <xf numFmtId="176" fontId="37" fillId="0" borderId="12" xfId="8" applyNumberFormat="1" applyFont="1" applyFill="1" applyBorder="1" applyAlignment="1">
      <alignment wrapText="1"/>
    </xf>
    <xf numFmtId="9" fontId="37" fillId="0" borderId="12" xfId="3" applyFont="1" applyFill="1" applyBorder="1"/>
    <xf numFmtId="167" fontId="37" fillId="0" borderId="12" xfId="8" applyNumberFormat="1" applyFont="1" applyFill="1" applyBorder="1" applyAlignment="1">
      <alignment horizontal="center" wrapText="1"/>
    </xf>
    <xf numFmtId="167" fontId="37" fillId="0" borderId="12" xfId="8" applyNumberFormat="1" applyFont="1" applyFill="1" applyBorder="1" applyAlignment="1">
      <alignment horizontal="center"/>
    </xf>
    <xf numFmtId="0" fontId="8" fillId="0" borderId="14" xfId="8" applyFont="1" applyFill="1" applyBorder="1" applyAlignment="1">
      <alignment wrapText="1"/>
    </xf>
    <xf numFmtId="176" fontId="37" fillId="0" borderId="1" xfId="8" applyNumberFormat="1" applyFont="1" applyFill="1" applyBorder="1" applyAlignment="1">
      <alignment wrapText="1"/>
    </xf>
    <xf numFmtId="9" fontId="37" fillId="0" borderId="1" xfId="3" applyFont="1" applyFill="1" applyBorder="1" applyAlignment="1"/>
    <xf numFmtId="167" fontId="37" fillId="0" borderId="1" xfId="8" applyNumberFormat="1" applyFont="1" applyFill="1" applyBorder="1" applyAlignment="1">
      <alignment horizontal="center" wrapText="1"/>
    </xf>
    <xf numFmtId="167" fontId="37" fillId="0" borderId="1" xfId="8" applyNumberFormat="1" applyFont="1" applyFill="1" applyBorder="1" applyAlignment="1">
      <alignment horizontal="center"/>
    </xf>
    <xf numFmtId="0" fontId="5" fillId="0" borderId="9" xfId="8" applyFont="1" applyFill="1" applyBorder="1" applyAlignment="1">
      <alignment horizontal="left" wrapText="1" indent="2"/>
    </xf>
    <xf numFmtId="176" fontId="38" fillId="0" borderId="0" xfId="8" applyNumberFormat="1" applyFont="1" applyFill="1" applyBorder="1" applyAlignment="1">
      <alignment wrapText="1"/>
    </xf>
    <xf numFmtId="9" fontId="38" fillId="0" borderId="0" xfId="3" applyFont="1" applyFill="1" applyBorder="1"/>
    <xf numFmtId="167" fontId="38" fillId="0" borderId="0" xfId="8" applyNumberFormat="1" applyFont="1" applyFill="1" applyBorder="1" applyAlignment="1">
      <alignment horizontal="center" wrapText="1"/>
    </xf>
    <xf numFmtId="167" fontId="38" fillId="0" borderId="0" xfId="8" applyNumberFormat="1" applyFont="1" applyFill="1" applyBorder="1" applyAlignment="1">
      <alignment horizontal="center"/>
    </xf>
    <xf numFmtId="0" fontId="8" fillId="0" borderId="14" xfId="8" applyFont="1" applyFill="1" applyBorder="1" applyAlignment="1">
      <alignment horizontal="left" wrapText="1"/>
    </xf>
    <xf numFmtId="0" fontId="5" fillId="0" borderId="10" xfId="8" applyFont="1" applyFill="1" applyBorder="1" applyAlignment="1">
      <alignment horizontal="left" wrapText="1" indent="2"/>
    </xf>
    <xf numFmtId="176" fontId="38" fillId="0" borderId="8" xfId="8" applyNumberFormat="1" applyFont="1" applyFill="1" applyBorder="1" applyAlignment="1">
      <alignment wrapText="1"/>
    </xf>
    <xf numFmtId="9" fontId="38" fillId="0" borderId="8" xfId="3" applyFont="1" applyFill="1" applyBorder="1"/>
    <xf numFmtId="167" fontId="38" fillId="0" borderId="8" xfId="8" applyNumberFormat="1" applyFont="1" applyFill="1" applyBorder="1" applyAlignment="1">
      <alignment horizontal="center" wrapText="1"/>
    </xf>
    <xf numFmtId="167" fontId="38" fillId="0" borderId="8" xfId="8" applyNumberFormat="1" applyFont="1" applyFill="1" applyBorder="1" applyAlignment="1">
      <alignment horizontal="center"/>
    </xf>
    <xf numFmtId="0" fontId="5" fillId="0" borderId="9" xfId="8" applyFill="1" applyBorder="1" applyAlignment="1">
      <alignment horizontal="left" wrapText="1" indent="2"/>
    </xf>
    <xf numFmtId="0" fontId="5" fillId="0" borderId="10" xfId="8" applyFill="1" applyBorder="1" applyAlignment="1">
      <alignment horizontal="left" wrapText="1" indent="2"/>
    </xf>
    <xf numFmtId="0" fontId="8" fillId="0" borderId="11" xfId="8" applyFont="1" applyFill="1" applyBorder="1" applyAlignment="1">
      <alignment horizontal="left" wrapText="1"/>
    </xf>
    <xf numFmtId="9" fontId="37" fillId="0" borderId="12" xfId="3" applyFont="1" applyFill="1" applyBorder="1" applyAlignment="1"/>
    <xf numFmtId="0" fontId="7" fillId="0" borderId="68" xfId="8" applyFont="1" applyFill="1" applyBorder="1"/>
    <xf numFmtId="0" fontId="5" fillId="0" borderId="40" xfId="8" applyFill="1" applyBorder="1"/>
    <xf numFmtId="165" fontId="37" fillId="0" borderId="48" xfId="8" applyNumberFormat="1" applyFont="1" applyFill="1" applyBorder="1" applyAlignment="1">
      <alignment horizontal="center" wrapText="1"/>
    </xf>
    <xf numFmtId="165" fontId="37" fillId="0" borderId="69" xfId="8" applyNumberFormat="1" applyFont="1" applyFill="1" applyBorder="1" applyAlignment="1">
      <alignment horizontal="center" wrapText="1"/>
    </xf>
    <xf numFmtId="165" fontId="38" fillId="0" borderId="42" xfId="8" applyNumberFormat="1" applyFont="1" applyFill="1" applyBorder="1" applyAlignment="1">
      <alignment horizontal="center" wrapText="1"/>
    </xf>
    <xf numFmtId="165" fontId="38" fillId="0" borderId="55" xfId="8" applyNumberFormat="1" applyFont="1" applyFill="1" applyBorder="1" applyAlignment="1">
      <alignment horizontal="center" wrapText="1"/>
    </xf>
    <xf numFmtId="0" fontId="5" fillId="0" borderId="70" xfId="8" applyFont="1" applyFill="1" applyBorder="1" applyAlignment="1">
      <alignment horizontal="left" wrapText="1" indent="2"/>
    </xf>
    <xf numFmtId="176" fontId="38" fillId="0" borderId="19" xfId="8" applyNumberFormat="1" applyFont="1" applyFill="1" applyBorder="1" applyAlignment="1">
      <alignment wrapText="1"/>
    </xf>
    <xf numFmtId="9" fontId="38" fillId="0" borderId="19" xfId="3" applyFont="1" applyFill="1" applyBorder="1"/>
    <xf numFmtId="167" fontId="38" fillId="0" borderId="19" xfId="8" applyNumberFormat="1" applyFont="1" applyFill="1" applyBorder="1" applyAlignment="1">
      <alignment horizontal="center" wrapText="1"/>
    </xf>
    <xf numFmtId="167" fontId="38" fillId="0" borderId="19" xfId="8" applyNumberFormat="1" applyFont="1" applyFill="1" applyBorder="1" applyAlignment="1">
      <alignment horizontal="center"/>
    </xf>
    <xf numFmtId="165" fontId="38" fillId="0" borderId="18" xfId="8" applyNumberFormat="1" applyFont="1" applyFill="1" applyBorder="1" applyAlignment="1">
      <alignment horizontal="center" wrapText="1"/>
    </xf>
    <xf numFmtId="0" fontId="11" fillId="0" borderId="41" xfId="0" applyFont="1" applyFill="1" applyBorder="1" applyAlignment="1">
      <alignment horizontal="right"/>
    </xf>
    <xf numFmtId="0" fontId="8" fillId="0" borderId="10" xfId="8" applyFont="1" applyFill="1" applyBorder="1" applyAlignment="1">
      <alignment horizontal="left" vertical="center"/>
    </xf>
    <xf numFmtId="0" fontId="5" fillId="0" borderId="10" xfId="8" applyFill="1" applyBorder="1" applyAlignment="1">
      <alignment horizontal="center" vertical="center" wrapText="1"/>
    </xf>
    <xf numFmtId="0" fontId="5" fillId="0" borderId="8" xfId="8" applyFill="1" applyBorder="1" applyAlignment="1">
      <alignment horizontal="center" vertical="center"/>
    </xf>
    <xf numFmtId="0" fontId="5" fillId="0" borderId="8" xfId="8" applyFill="1" applyBorder="1" applyAlignment="1">
      <alignment horizontal="center" vertical="center" wrapText="1"/>
    </xf>
    <xf numFmtId="0" fontId="5" fillId="0" borderId="55" xfId="8" applyFill="1" applyBorder="1" applyAlignment="1">
      <alignment horizontal="center" vertical="center" wrapText="1"/>
    </xf>
    <xf numFmtId="0" fontId="5" fillId="0" borderId="15" xfId="8" applyFill="1" applyBorder="1" applyAlignment="1">
      <alignment horizontal="center" vertical="center" wrapText="1"/>
    </xf>
    <xf numFmtId="0" fontId="8" fillId="0" borderId="0" xfId="8" applyFont="1" applyFill="1"/>
    <xf numFmtId="0" fontId="7" fillId="0" borderId="0" xfId="0" applyFont="1" applyFill="1"/>
    <xf numFmtId="0" fontId="0" fillId="0" borderId="0" xfId="0" applyFill="1"/>
    <xf numFmtId="0" fontId="32" fillId="0" borderId="0" xfId="8" applyFont="1" applyFill="1" applyAlignment="1">
      <alignment vertical="center"/>
    </xf>
    <xf numFmtId="165" fontId="38" fillId="0" borderId="0" xfId="8" applyNumberFormat="1" applyFont="1" applyFill="1" applyBorder="1" applyAlignment="1">
      <alignment horizontal="center" wrapText="1"/>
    </xf>
    <xf numFmtId="0" fontId="5" fillId="0" borderId="0" xfId="8" applyFont="1" applyFill="1" applyBorder="1" applyAlignment="1">
      <alignment horizontal="left" wrapText="1" indent="2"/>
    </xf>
    <xf numFmtId="0" fontId="8" fillId="0" borderId="68" xfId="8" applyFont="1" applyBorder="1"/>
    <xf numFmtId="174" fontId="32" fillId="0" borderId="40" xfId="8" applyNumberFormat="1" applyFont="1" applyBorder="1" applyAlignment="1">
      <alignment horizontal="center" vertical="center" wrapText="1"/>
    </xf>
    <xf numFmtId="176" fontId="5" fillId="0" borderId="40" xfId="8" applyNumberFormat="1" applyBorder="1" applyAlignment="1">
      <alignment wrapText="1"/>
    </xf>
    <xf numFmtId="0" fontId="32" fillId="0" borderId="40" xfId="8" applyFont="1" applyBorder="1" applyAlignment="1">
      <alignment vertical="center" wrapText="1"/>
    </xf>
    <xf numFmtId="167" fontId="32" fillId="0" borderId="40" xfId="8" applyNumberFormat="1" applyFont="1" applyBorder="1" applyAlignment="1">
      <alignment horizontal="center" vertical="center" wrapText="1"/>
    </xf>
    <xf numFmtId="0" fontId="32" fillId="0" borderId="40" xfId="8" applyFont="1" applyBorder="1" applyAlignment="1">
      <alignment vertical="center"/>
    </xf>
    <xf numFmtId="165" fontId="5" fillId="0" borderId="69" xfId="8" applyNumberFormat="1" applyBorder="1"/>
    <xf numFmtId="167" fontId="5" fillId="0" borderId="0" xfId="8" applyNumberFormat="1" applyBorder="1" applyAlignment="1">
      <alignment horizontal="center"/>
    </xf>
    <xf numFmtId="167" fontId="5" fillId="3" borderId="28" xfId="3" applyNumberFormat="1" applyFont="1" applyFill="1" applyBorder="1" applyAlignment="1" applyProtection="1">
      <alignment horizontal="center"/>
      <protection locked="0"/>
    </xf>
    <xf numFmtId="167" fontId="5" fillId="3" borderId="44" xfId="3" applyNumberFormat="1" applyFont="1" applyFill="1" applyBorder="1" applyAlignment="1" applyProtection="1">
      <alignment horizontal="center"/>
      <protection locked="0"/>
    </xf>
    <xf numFmtId="167" fontId="5" fillId="0" borderId="0" xfId="0" applyNumberFormat="1" applyFont="1" applyBorder="1" applyAlignment="1">
      <alignment horizontal="center"/>
    </xf>
    <xf numFmtId="167" fontId="5" fillId="0" borderId="28" xfId="3" applyNumberFormat="1" applyFont="1" applyFill="1" applyBorder="1" applyAlignment="1" applyProtection="1">
      <alignment horizontal="center"/>
      <protection locked="0"/>
    </xf>
    <xf numFmtId="3" fontId="8" fillId="0" borderId="0" xfId="8" applyNumberFormat="1" applyFont="1" applyBorder="1" applyAlignment="1">
      <alignment horizontal="center"/>
    </xf>
    <xf numFmtId="0" fontId="5" fillId="0" borderId="0" xfId="8" applyBorder="1" applyAlignment="1">
      <alignment horizontal="center"/>
    </xf>
    <xf numFmtId="169" fontId="8" fillId="0" borderId="42" xfId="10" applyNumberFormat="1" applyFont="1" applyBorder="1" applyProtection="1"/>
    <xf numFmtId="167" fontId="8" fillId="0" borderId="28" xfId="10" applyNumberFormat="1" applyFont="1" applyFill="1" applyBorder="1" applyAlignment="1" applyProtection="1">
      <alignment horizontal="center"/>
    </xf>
    <xf numFmtId="0" fontId="5" fillId="0" borderId="0" xfId="8" applyBorder="1" applyAlignment="1">
      <alignment horizontal="center" wrapText="1"/>
    </xf>
    <xf numFmtId="165" fontId="5" fillId="0" borderId="42" xfId="8" applyNumberFormat="1" applyBorder="1"/>
    <xf numFmtId="167" fontId="0" fillId="3" borderId="28" xfId="10" applyNumberFormat="1" applyFont="1" applyFill="1" applyBorder="1" applyAlignment="1" applyProtection="1">
      <alignment horizontal="center"/>
    </xf>
    <xf numFmtId="176" fontId="8" fillId="0" borderId="0" xfId="8" applyNumberFormat="1" applyFont="1" applyBorder="1" applyAlignment="1">
      <alignment wrapText="1"/>
    </xf>
    <xf numFmtId="3" fontId="5" fillId="0" borderId="0" xfId="8" applyNumberFormat="1" applyBorder="1" applyAlignment="1">
      <alignment horizontal="center"/>
    </xf>
    <xf numFmtId="0" fontId="5" fillId="0" borderId="42" xfId="8" applyBorder="1"/>
    <xf numFmtId="0" fontId="8" fillId="0" borderId="19" xfId="8" applyFont="1" applyBorder="1"/>
    <xf numFmtId="2" fontId="8" fillId="0" borderId="73" xfId="8" applyNumberFormat="1" applyFont="1" applyBorder="1" applyAlignment="1">
      <alignment horizontal="center" vertical="center"/>
    </xf>
    <xf numFmtId="176" fontId="8" fillId="0" borderId="65" xfId="8" applyNumberFormat="1" applyFont="1" applyBorder="1" applyAlignment="1">
      <alignment wrapText="1"/>
    </xf>
    <xf numFmtId="0" fontId="5" fillId="0" borderId="19" xfId="8" applyBorder="1"/>
    <xf numFmtId="167" fontId="8" fillId="0" borderId="16" xfId="0" applyNumberFormat="1" applyFont="1" applyBorder="1" applyAlignment="1">
      <alignment horizontal="center"/>
    </xf>
    <xf numFmtId="167" fontId="5" fillId="0" borderId="19" xfId="8" applyNumberFormat="1" applyBorder="1" applyAlignment="1">
      <alignment horizontal="center"/>
    </xf>
    <xf numFmtId="167" fontId="8" fillId="0" borderId="31" xfId="10" applyNumberFormat="1" applyFont="1" applyBorder="1" applyAlignment="1" applyProtection="1">
      <alignment horizontal="center"/>
    </xf>
    <xf numFmtId="176" fontId="5" fillId="0" borderId="12" xfId="8" applyNumberFormat="1" applyBorder="1" applyAlignment="1">
      <alignment wrapText="1"/>
    </xf>
    <xf numFmtId="10" fontId="8" fillId="0" borderId="12" xfId="3" applyNumberFormat="1" applyFont="1" applyFill="1" applyBorder="1" applyAlignment="1" applyProtection="1">
      <alignment horizontal="center" vertical="center"/>
    </xf>
    <xf numFmtId="167" fontId="5" fillId="0" borderId="12" xfId="0" applyNumberFormat="1" applyFont="1" applyBorder="1" applyAlignment="1">
      <alignment horizontal="center"/>
    </xf>
    <xf numFmtId="167" fontId="5" fillId="0" borderId="12" xfId="8" applyNumberFormat="1" applyBorder="1" applyAlignment="1">
      <alignment horizontal="center"/>
    </xf>
    <xf numFmtId="2" fontId="5" fillId="0" borderId="12" xfId="5" applyNumberFormat="1" applyFont="1" applyFill="1" applyBorder="1" applyAlignment="1" applyProtection="1">
      <alignment horizontal="center"/>
      <protection locked="0"/>
    </xf>
    <xf numFmtId="9" fontId="16" fillId="0" borderId="0" xfId="3" applyFont="1" applyBorder="1" applyAlignment="1" applyProtection="1">
      <alignment vertical="center"/>
    </xf>
    <xf numFmtId="10" fontId="16" fillId="0" borderId="5" xfId="3" applyNumberFormat="1" applyFont="1" applyFill="1" applyBorder="1" applyAlignment="1" applyProtection="1">
      <alignment horizontal="center" vertical="center"/>
    </xf>
    <xf numFmtId="10" fontId="16" fillId="0" borderId="15" xfId="3" applyNumberFormat="1" applyFont="1" applyFill="1" applyBorder="1" applyAlignment="1" applyProtection="1">
      <alignment horizontal="center" vertical="center"/>
    </xf>
    <xf numFmtId="49" fontId="32" fillId="0" borderId="23" xfId="8" quotePrefix="1" applyNumberFormat="1" applyFont="1" applyFill="1" applyBorder="1"/>
    <xf numFmtId="167" fontId="5" fillId="10" borderId="28" xfId="3" applyNumberFormat="1" applyFont="1" applyFill="1" applyBorder="1" applyAlignment="1" applyProtection="1">
      <alignment horizontal="center"/>
      <protection locked="0"/>
    </xf>
    <xf numFmtId="0" fontId="8" fillId="0" borderId="16" xfId="8" applyFont="1" applyBorder="1"/>
    <xf numFmtId="0" fontId="7" fillId="0" borderId="66" xfId="8" applyFont="1" applyBorder="1"/>
    <xf numFmtId="0" fontId="5" fillId="0" borderId="51" xfId="8" applyBorder="1"/>
    <xf numFmtId="0" fontId="5" fillId="0" borderId="52" xfId="8" applyBorder="1"/>
    <xf numFmtId="0" fontId="5" fillId="0" borderId="70" xfId="8" applyBorder="1"/>
    <xf numFmtId="9" fontId="23" fillId="3" borderId="16" xfId="3" applyFont="1" applyFill="1" applyBorder="1" applyAlignment="1" applyProtection="1">
      <alignment horizontal="center"/>
    </xf>
    <xf numFmtId="0" fontId="5" fillId="0" borderId="19" xfId="8" applyBorder="1" applyAlignment="1">
      <alignment horizontal="right"/>
    </xf>
    <xf numFmtId="3" fontId="5" fillId="2" borderId="16" xfId="8" applyNumberFormat="1" applyFill="1" applyBorder="1" applyAlignment="1">
      <alignment horizontal="center"/>
    </xf>
    <xf numFmtId="0" fontId="5" fillId="0" borderId="18" xfId="8" applyBorder="1"/>
    <xf numFmtId="49" fontId="32" fillId="0" borderId="0" xfId="0" applyNumberFormat="1" applyFont="1" applyBorder="1"/>
    <xf numFmtId="0" fontId="20" fillId="0" borderId="0" xfId="0" applyFont="1" applyBorder="1"/>
    <xf numFmtId="0" fontId="32" fillId="0" borderId="0" xfId="8" applyFont="1" applyBorder="1"/>
    <xf numFmtId="49" fontId="32" fillId="0" borderId="71" xfId="8" applyNumberFormat="1" applyFont="1" applyFill="1" applyBorder="1"/>
    <xf numFmtId="49" fontId="32" fillId="0" borderId="54" xfId="8" applyNumberFormat="1" applyFont="1" applyFill="1" applyBorder="1"/>
    <xf numFmtId="49" fontId="32" fillId="0" borderId="27" xfId="8" applyNumberFormat="1" applyFont="1" applyFill="1" applyBorder="1"/>
    <xf numFmtId="0" fontId="32" fillId="0" borderId="43" xfId="8" quotePrefix="1" applyNumberFormat="1" applyFont="1" applyFill="1" applyBorder="1"/>
    <xf numFmtId="14" fontId="20" fillId="0" borderId="72" xfId="8" quotePrefix="1" applyNumberFormat="1" applyFont="1" applyFill="1" applyBorder="1" applyAlignment="1">
      <alignment vertical="center"/>
    </xf>
    <xf numFmtId="14" fontId="20" fillId="0" borderId="54" xfId="8" quotePrefix="1" applyNumberFormat="1" applyFont="1" applyFill="1" applyBorder="1" applyAlignment="1">
      <alignment vertical="center"/>
    </xf>
    <xf numFmtId="16" fontId="32" fillId="0" borderId="43" xfId="8" quotePrefix="1" applyNumberFormat="1" applyFont="1" applyFill="1" applyBorder="1"/>
    <xf numFmtId="16" fontId="32" fillId="0" borderId="43" xfId="8" quotePrefix="1" applyNumberFormat="1" applyFont="1" applyFill="1" applyBorder="1" applyAlignment="1">
      <alignment vertical="top"/>
    </xf>
    <xf numFmtId="16" fontId="32" fillId="0" borderId="27" xfId="8" quotePrefix="1" applyNumberFormat="1" applyFont="1" applyFill="1" applyBorder="1"/>
    <xf numFmtId="16" fontId="32" fillId="0" borderId="32" xfId="8" quotePrefix="1" applyNumberFormat="1" applyFont="1" applyFill="1" applyBorder="1"/>
    <xf numFmtId="14" fontId="20" fillId="0" borderId="32" xfId="8" quotePrefix="1" applyNumberFormat="1" applyFont="1" applyFill="1" applyBorder="1" applyAlignment="1">
      <alignment vertical="center"/>
    </xf>
    <xf numFmtId="14" fontId="20" fillId="0" borderId="39" xfId="8" quotePrefix="1" applyNumberFormat="1" applyFont="1" applyFill="1" applyBorder="1" applyAlignment="1">
      <alignment vertical="center"/>
    </xf>
    <xf numFmtId="14" fontId="20" fillId="0" borderId="72" xfId="8" quotePrefix="1" applyNumberFormat="1" applyFont="1" applyFill="1" applyBorder="1"/>
    <xf numFmtId="49" fontId="20" fillId="0" borderId="72" xfId="8" quotePrefix="1" applyNumberFormat="1" applyFont="1" applyFill="1" applyBorder="1"/>
    <xf numFmtId="16" fontId="32" fillId="0" borderId="72" xfId="0" quotePrefix="1" applyNumberFormat="1" applyFont="1" applyFill="1" applyBorder="1"/>
    <xf numFmtId="14" fontId="20" fillId="0" borderId="72" xfId="0" quotePrefix="1" applyNumberFormat="1" applyFont="1" applyFill="1" applyBorder="1"/>
    <xf numFmtId="49" fontId="32" fillId="0" borderId="54" xfId="8" quotePrefix="1" applyNumberFormat="1" applyFont="1" applyFill="1" applyBorder="1"/>
    <xf numFmtId="49" fontId="32" fillId="0" borderId="32" xfId="8" quotePrefix="1" applyNumberFormat="1" applyFont="1" applyFill="1" applyBorder="1"/>
    <xf numFmtId="16" fontId="20" fillId="0" borderId="32" xfId="8" quotePrefix="1" applyNumberFormat="1" applyFont="1" applyFill="1" applyBorder="1"/>
    <xf numFmtId="49" fontId="32" fillId="0" borderId="30" xfId="8" applyNumberFormat="1" applyFont="1" applyFill="1" applyBorder="1"/>
    <xf numFmtId="0" fontId="20" fillId="0" borderId="0" xfId="8" applyFont="1" applyFill="1" applyBorder="1"/>
    <xf numFmtId="49" fontId="32" fillId="0" borderId="38" xfId="8" applyNumberFormat="1" applyFont="1" applyFill="1" applyBorder="1"/>
    <xf numFmtId="49" fontId="20" fillId="0" borderId="32" xfId="8" applyNumberFormat="1" applyFont="1" applyFill="1" applyBorder="1"/>
    <xf numFmtId="49" fontId="20" fillId="0" borderId="39" xfId="8" applyNumberFormat="1" applyFont="1" applyFill="1" applyBorder="1"/>
    <xf numFmtId="0" fontId="20" fillId="0" borderId="0" xfId="8" applyFont="1" applyBorder="1"/>
    <xf numFmtId="0" fontId="5" fillId="0" borderId="0" xfId="8" applyBorder="1" applyAlignment="1">
      <alignment horizontal="right"/>
    </xf>
    <xf numFmtId="3" fontId="23" fillId="3" borderId="0" xfId="8" applyNumberFormat="1" applyFont="1" applyFill="1" applyBorder="1" applyAlignment="1">
      <alignment horizontal="center"/>
    </xf>
    <xf numFmtId="3" fontId="5" fillId="2" borderId="0" xfId="8" applyNumberFormat="1" applyFill="1" applyBorder="1" applyAlignment="1">
      <alignment horizontal="center"/>
    </xf>
    <xf numFmtId="49" fontId="20" fillId="0" borderId="0" xfId="8" applyNumberFormat="1" applyFont="1" applyFill="1" applyBorder="1"/>
    <xf numFmtId="49" fontId="32" fillId="0" borderId="23" xfId="8" applyNumberFormat="1" applyFont="1" applyFill="1" applyBorder="1"/>
    <xf numFmtId="0" fontId="7" fillId="0" borderId="40" xfId="8" applyFont="1" applyBorder="1"/>
    <xf numFmtId="0" fontId="8" fillId="0" borderId="40" xfId="8" applyFont="1" applyBorder="1"/>
    <xf numFmtId="0" fontId="8" fillId="0" borderId="41" xfId="8" applyFont="1" applyBorder="1"/>
    <xf numFmtId="3" fontId="5" fillId="0" borderId="19" xfId="8" applyNumberFormat="1" applyBorder="1" applyAlignment="1">
      <alignment horizontal="center"/>
    </xf>
    <xf numFmtId="165" fontId="8" fillId="0" borderId="18" xfId="8" applyNumberFormat="1" applyFont="1" applyBorder="1"/>
    <xf numFmtId="0" fontId="32" fillId="0" borderId="0" xfId="0" applyFont="1" applyAlignment="1">
      <alignment horizontal="center" vertical="center"/>
    </xf>
    <xf numFmtId="0" fontId="32" fillId="0" borderId="0" xfId="0" applyFont="1" applyBorder="1" applyAlignment="1">
      <alignment horizontal="center" vertical="center"/>
    </xf>
    <xf numFmtId="0" fontId="8" fillId="0" borderId="11" xfId="0" applyFont="1" applyFill="1" applyBorder="1" applyAlignment="1">
      <alignment horizontal="left"/>
    </xf>
    <xf numFmtId="0" fontId="0" fillId="3" borderId="0" xfId="0" applyFill="1" applyBorder="1"/>
    <xf numFmtId="0" fontId="28" fillId="3" borderId="0" xfId="0" applyFont="1" applyFill="1" applyBorder="1" applyAlignment="1">
      <alignment horizontal="center" vertical="center" wrapText="1"/>
    </xf>
    <xf numFmtId="170" fontId="23" fillId="3" borderId="0" xfId="0" applyNumberFormat="1" applyFont="1" applyFill="1" applyBorder="1"/>
    <xf numFmtId="170" fontId="23" fillId="3" borderId="6" xfId="0" applyNumberFormat="1" applyFont="1" applyFill="1" applyBorder="1"/>
    <xf numFmtId="170" fontId="30" fillId="3" borderId="0" xfId="0" applyNumberFormat="1" applyFont="1" applyFill="1" applyBorder="1"/>
    <xf numFmtId="44" fontId="24" fillId="3" borderId="6" xfId="10" applyFont="1" applyFill="1" applyBorder="1" applyAlignment="1">
      <alignment horizontal="center"/>
    </xf>
    <xf numFmtId="170" fontId="0" fillId="3" borderId="0" xfId="0" applyNumberFormat="1" applyFill="1" applyBorder="1"/>
    <xf numFmtId="0" fontId="8" fillId="3" borderId="0" xfId="0" applyFont="1" applyFill="1" applyBorder="1"/>
    <xf numFmtId="170" fontId="23" fillId="0" borderId="6" xfId="0" applyNumberFormat="1" applyFont="1" applyBorder="1"/>
    <xf numFmtId="0" fontId="5" fillId="3" borderId="0" xfId="0" applyFont="1" applyFill="1" applyBorder="1"/>
    <xf numFmtId="174" fontId="8" fillId="0" borderId="12" xfId="8" applyNumberFormat="1" applyFont="1" applyFill="1" applyBorder="1" applyAlignment="1">
      <alignment horizontal="center" wrapText="1"/>
    </xf>
    <xf numFmtId="49" fontId="32" fillId="0" borderId="14" xfId="8" applyNumberFormat="1" applyFont="1" applyFill="1" applyBorder="1"/>
    <xf numFmtId="0" fontId="32" fillId="0" borderId="14" xfId="8" applyFont="1" applyFill="1" applyBorder="1" applyAlignment="1">
      <alignment horizontal="left"/>
    </xf>
    <xf numFmtId="0" fontId="20" fillId="0" borderId="1" xfId="8" applyFont="1" applyFill="1" applyBorder="1"/>
    <xf numFmtId="165" fontId="32" fillId="0" borderId="2" xfId="8" applyNumberFormat="1" applyFont="1" applyFill="1" applyBorder="1"/>
    <xf numFmtId="0" fontId="20" fillId="0" borderId="0" xfId="8" applyFont="1" applyFill="1"/>
    <xf numFmtId="49" fontId="20" fillId="0" borderId="9" xfId="8" applyNumberFormat="1" applyFont="1" applyFill="1" applyBorder="1"/>
    <xf numFmtId="2" fontId="47" fillId="0" borderId="15" xfId="5" applyNumberFormat="1" applyFont="1" applyFill="1" applyBorder="1" applyAlignment="1" applyProtection="1">
      <alignment horizontal="left"/>
      <protection locked="0"/>
    </xf>
    <xf numFmtId="0" fontId="20" fillId="0" borderId="9" xfId="8" applyFont="1" applyFill="1" applyBorder="1" applyAlignment="1">
      <alignment horizontal="center"/>
    </xf>
    <xf numFmtId="167" fontId="20" fillId="0" borderId="15" xfId="0" applyNumberFormat="1" applyFont="1" applyFill="1" applyBorder="1" applyAlignment="1">
      <alignment horizontal="center"/>
    </xf>
    <xf numFmtId="167" fontId="20" fillId="0" borderId="0" xfId="8" applyNumberFormat="1" applyFont="1" applyFill="1" applyAlignment="1">
      <alignment horizontal="center"/>
    </xf>
    <xf numFmtId="0" fontId="20" fillId="0" borderId="9" xfId="8" applyFont="1" applyFill="1" applyBorder="1"/>
    <xf numFmtId="0" fontId="40" fillId="0" borderId="9" xfId="8" applyFont="1" applyFill="1" applyBorder="1" applyAlignment="1">
      <alignment vertical="top"/>
    </xf>
    <xf numFmtId="1" fontId="20" fillId="0" borderId="0" xfId="8" applyNumberFormat="1" applyFont="1" applyFill="1" applyAlignment="1">
      <alignment horizontal="center"/>
    </xf>
    <xf numFmtId="169" fontId="20" fillId="0" borderId="2" xfId="10" applyNumberFormat="1" applyFont="1" applyFill="1" applyBorder="1" applyProtection="1"/>
    <xf numFmtId="0" fontId="32" fillId="0" borderId="9" xfId="8" applyFont="1" applyFill="1" applyBorder="1" applyAlignment="1">
      <alignment horizontal="left"/>
    </xf>
    <xf numFmtId="169" fontId="20" fillId="0" borderId="3" xfId="10" applyNumberFormat="1" applyFont="1" applyFill="1" applyBorder="1" applyProtection="1"/>
    <xf numFmtId="49" fontId="32" fillId="0" borderId="9" xfId="8" applyNumberFormat="1" applyFont="1" applyFill="1" applyBorder="1"/>
    <xf numFmtId="0" fontId="28" fillId="0" borderId="15" xfId="8" applyFont="1" applyFill="1" applyBorder="1"/>
    <xf numFmtId="0" fontId="20" fillId="0" borderId="0" xfId="8" applyFont="1" applyFill="1" applyAlignment="1">
      <alignment horizontal="center"/>
    </xf>
    <xf numFmtId="0" fontId="20" fillId="0" borderId="0" xfId="8" applyFont="1" applyFill="1" applyAlignment="1">
      <alignment horizontal="right"/>
    </xf>
    <xf numFmtId="168" fontId="32" fillId="0" borderId="3" xfId="8" applyNumberFormat="1" applyFont="1" applyFill="1" applyBorder="1"/>
    <xf numFmtId="0" fontId="20" fillId="0" borderId="14" xfId="8" applyFont="1" applyBorder="1" applyAlignment="1">
      <alignment horizontal="center" wrapText="1"/>
    </xf>
    <xf numFmtId="0" fontId="20" fillId="0" borderId="2" xfId="8" applyFont="1" applyBorder="1" applyAlignment="1">
      <alignment wrapText="1"/>
    </xf>
    <xf numFmtId="0" fontId="20" fillId="0" borderId="0" xfId="8" applyFont="1" applyFill="1" applyBorder="1" applyAlignment="1">
      <alignment horizontal="center"/>
    </xf>
    <xf numFmtId="0" fontId="44" fillId="0" borderId="9" xfId="8" applyFont="1" applyFill="1" applyBorder="1"/>
    <xf numFmtId="0" fontId="16" fillId="3" borderId="0" xfId="0" applyFont="1" applyFill="1"/>
    <xf numFmtId="0" fontId="20" fillId="0" borderId="9" xfId="8" applyFont="1" applyFill="1" applyBorder="1" applyAlignment="1">
      <alignment horizontal="left"/>
    </xf>
    <xf numFmtId="2" fontId="20" fillId="0" borderId="0" xfId="8" applyNumberFormat="1" applyFont="1" applyFill="1" applyAlignment="1">
      <alignment horizontal="center" vertical="center"/>
    </xf>
    <xf numFmtId="0" fontId="32" fillId="0" borderId="0" xfId="8" applyFont="1" applyFill="1" applyAlignment="1">
      <alignment horizontal="center"/>
    </xf>
    <xf numFmtId="3" fontId="20" fillId="0" borderId="0" xfId="8" applyNumberFormat="1" applyFont="1" applyFill="1" applyAlignment="1">
      <alignment horizontal="center"/>
    </xf>
    <xf numFmtId="44" fontId="48" fillId="0" borderId="15" xfId="4" applyFont="1" applyFill="1" applyBorder="1" applyAlignment="1" applyProtection="1">
      <alignment horizontal="center"/>
      <protection locked="0"/>
    </xf>
    <xf numFmtId="0" fontId="56" fillId="0" borderId="9" xfId="8" applyFont="1" applyFill="1" applyBorder="1" applyAlignment="1">
      <alignment horizontal="left" indent="1"/>
    </xf>
    <xf numFmtId="0" fontId="8" fillId="0" borderId="0" xfId="8" applyFont="1" applyBorder="1"/>
    <xf numFmtId="1" fontId="5" fillId="0" borderId="0" xfId="5" applyNumberFormat="1" applyFont="1" applyFill="1" applyBorder="1" applyAlignment="1" applyProtection="1">
      <alignment horizontal="left"/>
      <protection locked="0"/>
    </xf>
    <xf numFmtId="14" fontId="20" fillId="0" borderId="0" xfId="8" quotePrefix="1" applyNumberFormat="1" applyFont="1" applyFill="1" applyBorder="1" applyAlignment="1">
      <alignment vertical="center"/>
    </xf>
    <xf numFmtId="174" fontId="5" fillId="0" borderId="12" xfId="5" applyNumberFormat="1" applyFont="1" applyFill="1" applyBorder="1" applyAlignment="1" applyProtection="1">
      <alignment horizontal="center"/>
      <protection locked="0"/>
    </xf>
    <xf numFmtId="174" fontId="5" fillId="0" borderId="19" xfId="5" applyNumberFormat="1" applyFont="1" applyFill="1" applyBorder="1" applyAlignment="1" applyProtection="1">
      <alignment horizontal="center"/>
      <protection locked="0"/>
    </xf>
    <xf numFmtId="0" fontId="20" fillId="0" borderId="0" xfId="8" applyFont="1" applyBorder="1" applyAlignment="1">
      <alignment horizontal="center"/>
    </xf>
    <xf numFmtId="0" fontId="48" fillId="0" borderId="0" xfId="8" applyFont="1" applyFill="1" applyBorder="1"/>
    <xf numFmtId="0" fontId="49" fillId="0" borderId="0" xfId="8" applyFont="1" applyFill="1" applyBorder="1" applyAlignment="1">
      <alignment horizontal="center"/>
    </xf>
    <xf numFmtId="0" fontId="48" fillId="0" borderId="0" xfId="8" applyFont="1" applyFill="1" applyBorder="1" applyAlignment="1">
      <alignment horizontal="center"/>
    </xf>
    <xf numFmtId="1" fontId="20" fillId="0" borderId="0" xfId="8" applyNumberFormat="1" applyFont="1" applyBorder="1"/>
    <xf numFmtId="0" fontId="20" fillId="0" borderId="0" xfId="8" applyFont="1" applyBorder="1" applyAlignment="1">
      <alignment horizontal="left" vertical="top"/>
    </xf>
    <xf numFmtId="0" fontId="17" fillId="0" borderId="9" xfId="8" applyFont="1" applyBorder="1" applyAlignment="1">
      <alignment horizontal="left"/>
    </xf>
    <xf numFmtId="169" fontId="44" fillId="0" borderId="0" xfId="4" applyNumberFormat="1" applyFont="1" applyFill="1" applyBorder="1" applyProtection="1"/>
    <xf numFmtId="0" fontId="44" fillId="0" borderId="0" xfId="8" applyFont="1" applyFill="1" applyBorder="1"/>
    <xf numFmtId="1" fontId="44" fillId="0" borderId="0" xfId="8" applyNumberFormat="1" applyFont="1" applyFill="1" applyBorder="1" applyAlignment="1">
      <alignment horizontal="center"/>
    </xf>
    <xf numFmtId="3" fontId="44" fillId="0" borderId="0" xfId="8" applyNumberFormat="1" applyFont="1" applyFill="1" applyBorder="1" applyAlignment="1">
      <alignment horizontal="center"/>
    </xf>
    <xf numFmtId="0" fontId="50" fillId="0" borderId="0" xfId="8" applyFont="1" applyBorder="1"/>
    <xf numFmtId="0" fontId="44" fillId="0" borderId="9" xfId="8" applyFont="1" applyFill="1" applyBorder="1" applyAlignment="1">
      <alignment horizontal="left" indent="3"/>
    </xf>
    <xf numFmtId="1" fontId="44" fillId="0" borderId="0" xfId="8" applyNumberFormat="1" applyFont="1" applyFill="1" applyBorder="1"/>
    <xf numFmtId="1" fontId="20" fillId="0" borderId="15" xfId="5" applyNumberFormat="1" applyFont="1" applyFill="1" applyBorder="1" applyAlignment="1" applyProtection="1">
      <alignment horizontal="center"/>
      <protection locked="0"/>
    </xf>
    <xf numFmtId="177" fontId="17" fillId="0" borderId="0" xfId="16" applyNumberFormat="1" applyFont="1" applyFill="1" applyBorder="1"/>
    <xf numFmtId="177" fontId="17" fillId="3" borderId="0" xfId="16" applyNumberFormat="1" applyFont="1" applyFill="1" applyBorder="1"/>
    <xf numFmtId="178" fontId="17" fillId="3" borderId="0" xfId="16" applyNumberFormat="1" applyFont="1" applyFill="1" applyBorder="1"/>
    <xf numFmtId="177" fontId="28" fillId="3" borderId="0" xfId="16" applyNumberFormat="1" applyFont="1" applyFill="1" applyBorder="1"/>
    <xf numFmtId="169" fontId="32" fillId="0" borderId="17" xfId="10" applyNumberFormat="1" applyFont="1" applyFill="1" applyBorder="1" applyProtection="1"/>
    <xf numFmtId="43" fontId="17" fillId="0" borderId="0" xfId="16" applyFont="1" applyFill="1" applyBorder="1" applyAlignment="1">
      <alignment horizontal="right"/>
    </xf>
    <xf numFmtId="0" fontId="17" fillId="0" borderId="0" xfId="17" applyFont="1" applyFill="1"/>
    <xf numFmtId="0" fontId="17" fillId="0" borderId="0" xfId="17" applyFont="1" applyFill="1" applyAlignment="1">
      <alignment horizontal="left" vertical="top"/>
    </xf>
    <xf numFmtId="0" fontId="17" fillId="0" borderId="0" xfId="17" applyFont="1" applyFill="1" applyBorder="1"/>
    <xf numFmtId="0" fontId="7" fillId="0" borderId="0" xfId="0" applyFont="1" applyFill="1" applyBorder="1"/>
    <xf numFmtId="0" fontId="17" fillId="0" borderId="0" xfId="17" applyFont="1" applyBorder="1"/>
    <xf numFmtId="0" fontId="32" fillId="0" borderId="0" xfId="0" applyFont="1" applyFill="1" applyBorder="1"/>
    <xf numFmtId="169" fontId="32" fillId="0" borderId="0" xfId="10" applyNumberFormat="1" applyFont="1" applyFill="1" applyBorder="1" applyProtection="1"/>
    <xf numFmtId="49" fontId="20" fillId="0" borderId="0" xfId="0" quotePrefix="1" applyNumberFormat="1" applyFont="1" applyFill="1" applyBorder="1" applyAlignment="1">
      <alignment horizontal="left" indent="2"/>
    </xf>
    <xf numFmtId="0" fontId="20" fillId="0" borderId="0" xfId="0" applyFont="1" applyFill="1" applyBorder="1" applyAlignment="1">
      <alignment horizontal="left" indent="2"/>
    </xf>
    <xf numFmtId="0" fontId="20" fillId="0" borderId="0" xfId="0" applyFont="1" applyFill="1" applyBorder="1"/>
    <xf numFmtId="49" fontId="5" fillId="0" borderId="0" xfId="0" applyNumberFormat="1" applyFont="1" applyFill="1" applyBorder="1"/>
    <xf numFmtId="169" fontId="8" fillId="0" borderId="0" xfId="10" applyNumberFormat="1" applyFont="1" applyFill="1" applyBorder="1" applyProtection="1"/>
    <xf numFmtId="0" fontId="17" fillId="0" borderId="0" xfId="17" applyFont="1" applyFill="1" applyBorder="1" applyAlignment="1">
      <alignment horizontal="left" vertical="top"/>
    </xf>
    <xf numFmtId="49" fontId="32" fillId="0" borderId="50" xfId="0" quotePrefix="1" applyNumberFormat="1" applyFont="1" applyFill="1" applyBorder="1"/>
    <xf numFmtId="0" fontId="32" fillId="0" borderId="51" xfId="0" applyFont="1" applyFill="1" applyBorder="1"/>
    <xf numFmtId="169" fontId="32" fillId="0" borderId="52" xfId="10" applyNumberFormat="1" applyFont="1" applyFill="1" applyBorder="1" applyProtection="1"/>
    <xf numFmtId="16" fontId="17" fillId="0" borderId="32" xfId="17" quotePrefix="1" applyNumberFormat="1" applyFont="1" applyFill="1" applyBorder="1" applyAlignment="1">
      <alignment horizontal="left" vertical="top"/>
    </xf>
    <xf numFmtId="169" fontId="20" fillId="0" borderId="42" xfId="4" applyNumberFormat="1" applyFont="1" applyFill="1" applyBorder="1"/>
    <xf numFmtId="49" fontId="20" fillId="0" borderId="32" xfId="0" quotePrefix="1" applyNumberFormat="1" applyFont="1" applyFill="1" applyBorder="1"/>
    <xf numFmtId="49" fontId="20" fillId="0" borderId="39" xfId="0" quotePrefix="1" applyNumberFormat="1" applyFont="1" applyFill="1" applyBorder="1"/>
    <xf numFmtId="0" fontId="20" fillId="0" borderId="19" xfId="0" applyFont="1" applyFill="1" applyBorder="1" applyAlignment="1">
      <alignment horizontal="left" indent="2"/>
    </xf>
    <xf numFmtId="0" fontId="20" fillId="0" borderId="19" xfId="0" applyFont="1" applyFill="1" applyBorder="1"/>
    <xf numFmtId="169" fontId="20" fillId="0" borderId="18" xfId="4" applyNumberFormat="1" applyFont="1" applyFill="1" applyBorder="1"/>
    <xf numFmtId="0" fontId="58" fillId="0" borderId="23" xfId="0" applyFont="1" applyBorder="1"/>
    <xf numFmtId="44" fontId="20" fillId="8" borderId="15" xfId="4" applyFont="1" applyFill="1" applyBorder="1" applyAlignment="1">
      <alignment horizontal="center"/>
    </xf>
    <xf numFmtId="173" fontId="5" fillId="10" borderId="15" xfId="3" applyNumberFormat="1" applyFont="1" applyFill="1" applyBorder="1" applyAlignment="1" applyProtection="1">
      <alignment horizontal="center" vertical="center"/>
      <protection locked="0"/>
    </xf>
    <xf numFmtId="49" fontId="32" fillId="0" borderId="45" xfId="0" quotePrefix="1" applyNumberFormat="1" applyFont="1" applyFill="1" applyBorder="1"/>
    <xf numFmtId="0" fontId="32" fillId="0" borderId="46" xfId="0" applyFont="1" applyFill="1" applyBorder="1"/>
    <xf numFmtId="169" fontId="32" fillId="0" borderId="53" xfId="10" applyNumberFormat="1" applyFont="1" applyFill="1" applyBorder="1" applyProtection="1"/>
    <xf numFmtId="49" fontId="20" fillId="0" borderId="0" xfId="0" applyNumberFormat="1" applyFont="1" applyFill="1" applyBorder="1"/>
    <xf numFmtId="49" fontId="32" fillId="0" borderId="0" xfId="0" applyNumberFormat="1" applyFont="1" applyFill="1" applyBorder="1"/>
    <xf numFmtId="0" fontId="56" fillId="0" borderId="0" xfId="0" applyFont="1" applyAlignment="1">
      <alignment horizontal="left"/>
    </xf>
    <xf numFmtId="0" fontId="50" fillId="0" borderId="0" xfId="0" applyFont="1"/>
    <xf numFmtId="10" fontId="20" fillId="0" borderId="27" xfId="3" applyNumberFormat="1" applyFont="1" applyBorder="1" applyAlignment="1">
      <alignment horizontal="center"/>
    </xf>
    <xf numFmtId="10" fontId="20" fillId="0" borderId="30" xfId="3" applyNumberFormat="1" applyFont="1" applyBorder="1" applyAlignment="1">
      <alignment horizontal="center"/>
    </xf>
    <xf numFmtId="10" fontId="20" fillId="0" borderId="11" xfId="0" applyNumberFormat="1" applyFont="1" applyBorder="1" applyAlignment="1">
      <alignment horizontal="center"/>
    </xf>
    <xf numFmtId="10" fontId="20" fillId="0" borderId="11" xfId="3" applyNumberFormat="1" applyFont="1" applyBorder="1" applyAlignment="1">
      <alignment horizontal="center"/>
    </xf>
    <xf numFmtId="10" fontId="20" fillId="0" borderId="65" xfId="3" applyNumberFormat="1" applyFont="1" applyBorder="1" applyAlignment="1">
      <alignment horizontal="center"/>
    </xf>
    <xf numFmtId="10" fontId="0" fillId="0" borderId="28" xfId="0" applyNumberFormat="1" applyBorder="1"/>
    <xf numFmtId="10" fontId="0" fillId="0" borderId="31" xfId="0" applyNumberFormat="1" applyBorder="1"/>
    <xf numFmtId="0" fontId="32" fillId="0" borderId="27" xfId="0" applyFont="1" applyBorder="1" applyAlignment="1">
      <alignment horizontal="center" vertical="center" wrapText="1"/>
    </xf>
    <xf numFmtId="0" fontId="8" fillId="0" borderId="11" xfId="0" applyFont="1" applyBorder="1" applyAlignment="1">
      <alignment horizontal="center"/>
    </xf>
    <xf numFmtId="0" fontId="32" fillId="0" borderId="27" xfId="0" applyFont="1" applyBorder="1" applyAlignment="1">
      <alignment horizontal="center" vertical="center"/>
    </xf>
    <xf numFmtId="0" fontId="8" fillId="0" borderId="28" xfId="0" applyFont="1" applyBorder="1" applyAlignment="1">
      <alignment horizontal="center"/>
    </xf>
    <xf numFmtId="0" fontId="20" fillId="0" borderId="48" xfId="0" applyFont="1" applyBorder="1" applyAlignment="1">
      <alignment horizontal="center"/>
    </xf>
    <xf numFmtId="0" fontId="20" fillId="0" borderId="35" xfId="0" applyFont="1" applyBorder="1" applyAlignment="1">
      <alignment horizontal="center"/>
    </xf>
    <xf numFmtId="169" fontId="20" fillId="0" borderId="0" xfId="10" applyNumberFormat="1" applyFont="1" applyFill="1" applyBorder="1" applyAlignment="1" applyProtection="1">
      <alignment horizontal="center"/>
    </xf>
    <xf numFmtId="0" fontId="20" fillId="0" borderId="27" xfId="0" applyFont="1" applyBorder="1" applyAlignment="1">
      <alignment horizontal="left"/>
    </xf>
    <xf numFmtId="0" fontId="20" fillId="0" borderId="30" xfId="0" applyFont="1" applyBorder="1" applyAlignment="1">
      <alignment horizontal="left"/>
    </xf>
    <xf numFmtId="0" fontId="32" fillId="0" borderId="0" xfId="0" applyFont="1" applyFill="1" applyBorder="1" applyAlignment="1"/>
    <xf numFmtId="0" fontId="20" fillId="0" borderId="0" xfId="0" applyFont="1" applyFill="1" applyBorder="1" applyAlignment="1">
      <alignment horizontal="center"/>
    </xf>
    <xf numFmtId="0" fontId="32" fillId="0" borderId="40" xfId="0" applyFont="1" applyFill="1" applyBorder="1"/>
    <xf numFmtId="49" fontId="20" fillId="0" borderId="32" xfId="0" applyNumberFormat="1" applyFont="1" applyFill="1" applyBorder="1"/>
    <xf numFmtId="0" fontId="0" fillId="0" borderId="0" xfId="0" applyBorder="1"/>
    <xf numFmtId="0" fontId="17" fillId="0" borderId="42" xfId="17" applyFont="1" applyBorder="1"/>
    <xf numFmtId="169" fontId="32" fillId="0" borderId="42" xfId="10" applyNumberFormat="1" applyFont="1" applyFill="1" applyBorder="1" applyProtection="1"/>
    <xf numFmtId="49" fontId="20" fillId="0" borderId="39" xfId="0" applyNumberFormat="1" applyFont="1" applyFill="1" applyBorder="1"/>
    <xf numFmtId="0" fontId="32" fillId="0" borderId="19" xfId="0" applyFont="1" applyFill="1" applyBorder="1"/>
    <xf numFmtId="0" fontId="20" fillId="0" borderId="19" xfId="0" applyFont="1" applyFill="1" applyBorder="1" applyAlignment="1">
      <alignment horizontal="center"/>
    </xf>
    <xf numFmtId="0" fontId="32" fillId="0" borderId="0" xfId="0" applyFont="1" applyFill="1" applyBorder="1" applyAlignment="1">
      <alignment horizontal="center" vertical="center"/>
    </xf>
    <xf numFmtId="0" fontId="32" fillId="0" borderId="15" xfId="0" applyFont="1" applyFill="1" applyBorder="1" applyAlignment="1">
      <alignment horizontal="center" vertical="center" wrapText="1"/>
    </xf>
    <xf numFmtId="49" fontId="32" fillId="0" borderId="38" xfId="0" applyNumberFormat="1" applyFont="1" applyFill="1" applyBorder="1"/>
    <xf numFmtId="169" fontId="32" fillId="0" borderId="58" xfId="10" applyNumberFormat="1" applyFont="1" applyFill="1" applyBorder="1" applyProtection="1"/>
    <xf numFmtId="169" fontId="32" fillId="0" borderId="57" xfId="10" applyNumberFormat="1" applyFont="1" applyFill="1" applyBorder="1" applyProtection="1"/>
    <xf numFmtId="0" fontId="28" fillId="0" borderId="38" xfId="17" applyFont="1" applyFill="1" applyBorder="1" applyAlignment="1">
      <alignment horizontal="left" vertical="top"/>
    </xf>
    <xf numFmtId="0" fontId="17" fillId="0" borderId="40" xfId="17" applyFont="1" applyBorder="1"/>
    <xf numFmtId="169" fontId="32" fillId="0" borderId="25" xfId="10" applyNumberFormat="1" applyFont="1" applyFill="1" applyBorder="1" applyProtection="1"/>
    <xf numFmtId="177" fontId="17" fillId="0" borderId="19" xfId="16" applyNumberFormat="1" applyFont="1" applyFill="1" applyBorder="1" applyAlignment="1">
      <alignment horizontal="left" vertical="center" indent="1"/>
    </xf>
    <xf numFmtId="44" fontId="17" fillId="0" borderId="31" xfId="4" applyFont="1" applyFill="1" applyBorder="1" applyAlignment="1">
      <alignment horizontal="right"/>
    </xf>
    <xf numFmtId="0" fontId="17" fillId="0" borderId="41" xfId="17" applyFont="1" applyBorder="1"/>
    <xf numFmtId="49" fontId="32" fillId="0" borderId="39" xfId="0" applyNumberFormat="1" applyFont="1" applyFill="1" applyBorder="1"/>
    <xf numFmtId="0" fontId="20" fillId="0" borderId="40" xfId="0" applyFont="1" applyFill="1" applyBorder="1"/>
    <xf numFmtId="173" fontId="20" fillId="0" borderId="42" xfId="0" applyNumberFormat="1" applyFont="1" applyFill="1" applyBorder="1" applyAlignment="1">
      <alignment horizontal="center"/>
    </xf>
    <xf numFmtId="0" fontId="5" fillId="0" borderId="0" xfId="0" applyFont="1" applyBorder="1" applyAlignment="1"/>
    <xf numFmtId="44" fontId="20" fillId="0" borderId="0" xfId="4" applyFont="1" applyFill="1" applyBorder="1" applyAlignment="1">
      <alignment horizontal="center"/>
    </xf>
    <xf numFmtId="0" fontId="5" fillId="0" borderId="0" xfId="0" applyFont="1" applyBorder="1" applyAlignment="1">
      <alignment horizontal="left" indent="2"/>
    </xf>
    <xf numFmtId="44" fontId="20" fillId="0" borderId="41" xfId="4" applyFont="1" applyFill="1" applyBorder="1" applyAlignment="1">
      <alignment horizontal="center"/>
    </xf>
    <xf numFmtId="9" fontId="20" fillId="0" borderId="0" xfId="0" applyNumberFormat="1" applyFont="1" applyFill="1" applyBorder="1" applyAlignment="1"/>
    <xf numFmtId="0" fontId="20" fillId="0" borderId="0" xfId="0" applyFont="1" applyFill="1" applyBorder="1" applyAlignment="1"/>
    <xf numFmtId="49" fontId="32" fillId="0" borderId="50" xfId="0" applyNumberFormat="1" applyFont="1" applyFill="1" applyBorder="1"/>
    <xf numFmtId="174" fontId="17" fillId="0" borderId="22" xfId="16" quotePrefix="1" applyNumberFormat="1" applyFont="1" applyFill="1" applyBorder="1" applyAlignment="1">
      <alignment horizontal="center" vertical="center"/>
    </xf>
    <xf numFmtId="174" fontId="17" fillId="0" borderId="26" xfId="16" quotePrefix="1" applyNumberFormat="1" applyFont="1" applyFill="1" applyBorder="1" applyAlignment="1">
      <alignment horizontal="center" vertical="center"/>
    </xf>
    <xf numFmtId="0" fontId="20" fillId="0" borderId="0" xfId="7" applyFont="1" applyFill="1" applyAlignment="1">
      <alignment horizontal="left" indent="1"/>
    </xf>
    <xf numFmtId="0" fontId="39" fillId="0" borderId="0" xfId="7" applyFont="1" applyFill="1" applyBorder="1" applyAlignment="1" applyProtection="1">
      <alignment horizontal="center"/>
      <protection locked="0"/>
    </xf>
    <xf numFmtId="1" fontId="39" fillId="0" borderId="0" xfId="7" applyNumberFormat="1" applyFont="1" applyFill="1" applyBorder="1"/>
    <xf numFmtId="165" fontId="20" fillId="0" borderId="15" xfId="4" applyNumberFormat="1" applyFont="1" applyFill="1" applyBorder="1" applyAlignment="1" applyProtection="1">
      <alignment vertical="center"/>
    </xf>
    <xf numFmtId="165" fontId="20" fillId="0" borderId="74" xfId="4" applyNumberFormat="1" applyFont="1" applyFill="1" applyBorder="1" applyAlignment="1" applyProtection="1">
      <alignment vertical="center"/>
    </xf>
    <xf numFmtId="165" fontId="20" fillId="0" borderId="16" xfId="4" applyNumberFormat="1" applyFont="1" applyFill="1" applyBorder="1" applyAlignment="1" applyProtection="1">
      <alignment vertical="center"/>
    </xf>
    <xf numFmtId="165" fontId="20" fillId="0" borderId="75" xfId="4" applyNumberFormat="1" applyFont="1" applyFill="1" applyBorder="1" applyAlignment="1" applyProtection="1">
      <alignment vertical="center"/>
    </xf>
    <xf numFmtId="174" fontId="17" fillId="0" borderId="29" xfId="16" quotePrefix="1" applyNumberFormat="1" applyFont="1" applyFill="1" applyBorder="1" applyAlignment="1">
      <alignment horizontal="center" vertical="center"/>
    </xf>
    <xf numFmtId="0" fontId="28" fillId="0" borderId="22" xfId="17" quotePrefix="1" applyFont="1" applyBorder="1" applyAlignment="1">
      <alignment horizontal="left" vertical="center" indent="1"/>
    </xf>
    <xf numFmtId="0" fontId="17" fillId="0" borderId="26" xfId="17" quotePrefix="1" applyFont="1" applyBorder="1" applyAlignment="1">
      <alignment horizontal="left" vertical="center" indent="3"/>
    </xf>
    <xf numFmtId="0" fontId="28" fillId="0" borderId="26" xfId="17" quotePrefix="1" applyFont="1" applyBorder="1" applyAlignment="1">
      <alignment horizontal="left" vertical="center" indent="1"/>
    </xf>
    <xf numFmtId="0" fontId="17" fillId="0" borderId="29" xfId="17" quotePrefix="1" applyFont="1" applyBorder="1" applyAlignment="1">
      <alignment horizontal="left" vertical="center" indent="3"/>
    </xf>
    <xf numFmtId="0" fontId="20" fillId="0" borderId="51" xfId="0" applyFont="1" applyFill="1" applyBorder="1"/>
    <xf numFmtId="3" fontId="20" fillId="0" borderId="0" xfId="0" applyNumberFormat="1" applyFont="1" applyFill="1" applyBorder="1"/>
    <xf numFmtId="177" fontId="28" fillId="0" borderId="0" xfId="16" applyNumberFormat="1" applyFont="1" applyFill="1" applyBorder="1"/>
    <xf numFmtId="165" fontId="20" fillId="0" borderId="42" xfId="4" applyNumberFormat="1" applyFont="1" applyFill="1" applyBorder="1"/>
    <xf numFmtId="0" fontId="17" fillId="0" borderId="19" xfId="17" applyFont="1" applyFill="1" applyBorder="1"/>
    <xf numFmtId="0" fontId="28" fillId="0" borderId="50" xfId="17" applyFont="1" applyBorder="1" applyAlignment="1">
      <alignment horizontal="left" vertical="top"/>
    </xf>
    <xf numFmtId="49" fontId="32" fillId="0" borderId="51" xfId="0" applyNumberFormat="1" applyFont="1" applyFill="1" applyBorder="1"/>
    <xf numFmtId="44" fontId="20" fillId="0" borderId="52" xfId="4" applyFont="1" applyFill="1" applyBorder="1" applyAlignment="1">
      <alignment horizontal="center"/>
    </xf>
    <xf numFmtId="0" fontId="20" fillId="0" borderId="24" xfId="0" applyFont="1" applyBorder="1" applyAlignment="1">
      <alignment horizontal="center" vertical="center" wrapText="1"/>
    </xf>
    <xf numFmtId="10" fontId="20" fillId="0" borderId="27" xfId="0" applyNumberFormat="1" applyFont="1" applyBorder="1" applyAlignment="1">
      <alignment horizontal="center"/>
    </xf>
    <xf numFmtId="0" fontId="32" fillId="0" borderId="25" xfId="0" applyFont="1" applyBorder="1" applyAlignment="1">
      <alignment horizontal="center" vertical="center" wrapText="1"/>
    </xf>
    <xf numFmtId="10" fontId="20" fillId="0" borderId="30" xfId="0" applyNumberFormat="1" applyFont="1" applyBorder="1" applyAlignment="1">
      <alignment horizontal="center"/>
    </xf>
    <xf numFmtId="43" fontId="17" fillId="0" borderId="0" xfId="16" applyNumberFormat="1" applyFont="1" applyFill="1" applyAlignment="1">
      <alignment horizontal="right"/>
    </xf>
    <xf numFmtId="170" fontId="5" fillId="3" borderId="0" xfId="0" applyNumberFormat="1" applyFont="1" applyFill="1"/>
    <xf numFmtId="167" fontId="5" fillId="0" borderId="0" xfId="8" applyNumberFormat="1"/>
    <xf numFmtId="0" fontId="17" fillId="0" borderId="0" xfId="8" applyFont="1" applyBorder="1"/>
    <xf numFmtId="0" fontId="28" fillId="3" borderId="6" xfId="0" applyFont="1" applyFill="1" applyBorder="1" applyAlignment="1">
      <alignment horizontal="center" vertical="center" wrapText="1"/>
    </xf>
    <xf numFmtId="0" fontId="20" fillId="0" borderId="40" xfId="7" applyFont="1" applyFill="1" applyBorder="1" applyAlignment="1">
      <alignment horizontal="center" wrapText="1"/>
    </xf>
    <xf numFmtId="0" fontId="20" fillId="10" borderId="52" xfId="7" applyFont="1" applyFill="1" applyBorder="1" applyAlignment="1" applyProtection="1">
      <alignment horizontal="center"/>
      <protection locked="0"/>
    </xf>
    <xf numFmtId="173" fontId="20" fillId="10" borderId="48" xfId="3" applyNumberFormat="1" applyFont="1" applyFill="1" applyBorder="1" applyAlignment="1" applyProtection="1">
      <alignment horizontal="center"/>
      <protection locked="0"/>
    </xf>
    <xf numFmtId="3" fontId="20" fillId="0" borderId="35" xfId="3" applyNumberFormat="1" applyFont="1" applyFill="1" applyBorder="1" applyAlignment="1" applyProtection="1">
      <alignment horizontal="center"/>
      <protection locked="0"/>
    </xf>
    <xf numFmtId="0" fontId="20" fillId="10" borderId="25" xfId="7" applyFont="1" applyFill="1" applyBorder="1" applyAlignment="1" applyProtection="1">
      <alignment horizontal="center"/>
      <protection locked="0"/>
    </xf>
    <xf numFmtId="0" fontId="20" fillId="0" borderId="27" xfId="7" applyFont="1" applyBorder="1"/>
    <xf numFmtId="173" fontId="20" fillId="10" borderId="28" xfId="3" applyNumberFormat="1" applyFont="1" applyFill="1" applyBorder="1" applyAlignment="1" applyProtection="1">
      <alignment horizontal="center"/>
      <protection locked="0"/>
    </xf>
    <xf numFmtId="0" fontId="20" fillId="0" borderId="27" xfId="7" applyFont="1" applyBorder="1" applyAlignment="1">
      <alignment horizontal="left"/>
    </xf>
    <xf numFmtId="3" fontId="20" fillId="0" borderId="28" xfId="3" applyNumberFormat="1" applyFont="1" applyFill="1" applyBorder="1" applyAlignment="1" applyProtection="1">
      <alignment horizontal="center"/>
      <protection locked="0"/>
    </xf>
    <xf numFmtId="3" fontId="20" fillId="10" borderId="28" xfId="3" applyNumberFormat="1" applyFont="1" applyFill="1" applyBorder="1" applyAlignment="1" applyProtection="1">
      <alignment horizontal="center"/>
      <protection locked="0"/>
    </xf>
    <xf numFmtId="3" fontId="20" fillId="10" borderId="28" xfId="7" applyNumberFormat="1" applyFont="1" applyFill="1" applyBorder="1" applyAlignment="1" applyProtection="1">
      <alignment horizontal="center"/>
      <protection locked="0"/>
    </xf>
    <xf numFmtId="0" fontId="20" fillId="10" borderId="31" xfId="7" applyFont="1" applyFill="1" applyBorder="1" applyAlignment="1" applyProtection="1">
      <alignment horizontal="center"/>
      <protection locked="0"/>
    </xf>
    <xf numFmtId="0" fontId="20" fillId="0" borderId="23" xfId="8" applyFont="1" applyBorder="1"/>
    <xf numFmtId="0" fontId="20" fillId="3" borderId="27" xfId="7" applyFont="1" applyFill="1" applyBorder="1"/>
    <xf numFmtId="0" fontId="20" fillId="0" borderId="27" xfId="7" applyFont="1" applyFill="1" applyBorder="1"/>
    <xf numFmtId="0" fontId="20" fillId="3" borderId="23" xfId="0" applyFont="1" applyFill="1" applyBorder="1"/>
    <xf numFmtId="0" fontId="20" fillId="0" borderId="30" xfId="7" applyFont="1" applyFill="1" applyBorder="1"/>
    <xf numFmtId="174" fontId="30" fillId="0" borderId="5" xfId="0" applyNumberFormat="1" applyFont="1" applyFill="1" applyBorder="1" applyAlignment="1">
      <alignment horizontal="center"/>
    </xf>
    <xf numFmtId="0" fontId="28" fillId="0" borderId="45" xfId="17" applyFont="1" applyFill="1" applyBorder="1" applyAlignment="1">
      <alignment vertical="center"/>
    </xf>
    <xf numFmtId="0" fontId="32" fillId="0" borderId="21" xfId="17" applyNumberFormat="1" applyFont="1" applyBorder="1" applyAlignment="1">
      <alignment horizontal="center" vertical="center"/>
    </xf>
    <xf numFmtId="174" fontId="28" fillId="0" borderId="20" xfId="16" applyNumberFormat="1" applyFont="1" applyFill="1" applyBorder="1" applyAlignment="1">
      <alignment horizontal="center" vertical="center"/>
    </xf>
    <xf numFmtId="0" fontId="28" fillId="0" borderId="21" xfId="17" applyNumberFormat="1" applyFont="1" applyBorder="1" applyAlignment="1">
      <alignment horizontal="center" vertical="center"/>
    </xf>
    <xf numFmtId="0" fontId="28" fillId="0" borderId="0" xfId="17" applyFont="1" applyFill="1"/>
    <xf numFmtId="10" fontId="17" fillId="0" borderId="15" xfId="17" applyNumberFormat="1" applyFont="1" applyFill="1" applyBorder="1" applyAlignment="1">
      <alignment horizontal="center" vertical="center"/>
    </xf>
    <xf numFmtId="174" fontId="28" fillId="0" borderId="23" xfId="16" applyNumberFormat="1" applyFont="1" applyFill="1" applyBorder="1" applyAlignment="1">
      <alignment horizontal="center" vertical="center"/>
    </xf>
    <xf numFmtId="174" fontId="17" fillId="0" borderId="27" xfId="16" quotePrefix="1" applyNumberFormat="1" applyFont="1" applyFill="1" applyBorder="1" applyAlignment="1">
      <alignment horizontal="center" vertical="center"/>
    </xf>
    <xf numFmtId="174" fontId="17" fillId="0" borderId="30" xfId="16" quotePrefix="1" applyNumberFormat="1" applyFont="1" applyFill="1" applyBorder="1" applyAlignment="1">
      <alignment horizontal="center" vertical="center"/>
    </xf>
    <xf numFmtId="0" fontId="24" fillId="0" borderId="50" xfId="17" applyFont="1" applyFill="1" applyBorder="1" applyAlignment="1">
      <alignment vertical="center" wrapText="1"/>
    </xf>
    <xf numFmtId="0" fontId="17" fillId="0" borderId="47" xfId="17" quotePrefix="1" applyFont="1" applyBorder="1" applyAlignment="1">
      <alignment horizontal="left" vertical="center" indent="3"/>
    </xf>
    <xf numFmtId="0" fontId="17" fillId="0" borderId="33" xfId="17" quotePrefix="1" applyFont="1" applyBorder="1" applyAlignment="1">
      <alignment horizontal="left" vertical="center" indent="3"/>
    </xf>
    <xf numFmtId="9" fontId="52" fillId="0" borderId="0" xfId="3" quotePrefix="1" applyFont="1" applyFill="1" applyBorder="1" applyAlignment="1">
      <alignment horizontal="left" vertical="center"/>
    </xf>
    <xf numFmtId="174" fontId="23" fillId="0" borderId="5" xfId="0" applyNumberFormat="1" applyFont="1" applyFill="1" applyBorder="1" applyAlignment="1">
      <alignment horizontal="center"/>
    </xf>
    <xf numFmtId="174" fontId="0" fillId="0" borderId="15" xfId="0" applyNumberFormat="1" applyFill="1" applyBorder="1" applyAlignment="1">
      <alignment horizontal="center" vertical="center"/>
    </xf>
    <xf numFmtId="174" fontId="0" fillId="0" borderId="15" xfId="0" applyNumberFormat="1" applyFill="1" applyBorder="1" applyAlignment="1">
      <alignment horizontal="center"/>
    </xf>
    <xf numFmtId="174" fontId="0" fillId="0" borderId="0" xfId="0" applyNumberFormat="1" applyFill="1" applyBorder="1" applyAlignment="1">
      <alignment horizontal="center"/>
    </xf>
    <xf numFmtId="0" fontId="5" fillId="3" borderId="15" xfId="0" applyFont="1" applyFill="1" applyBorder="1" applyAlignment="1">
      <alignment horizontal="left" indent="2"/>
    </xf>
    <xf numFmtId="0" fontId="16" fillId="0" borderId="5" xfId="0" applyFont="1" applyBorder="1"/>
    <xf numFmtId="0" fontId="57" fillId="3" borderId="0" xfId="0" applyFont="1" applyFill="1"/>
    <xf numFmtId="174" fontId="16" fillId="0" borderId="5" xfId="0" applyNumberFormat="1" applyFont="1" applyFill="1" applyBorder="1" applyAlignment="1">
      <alignment horizontal="center"/>
    </xf>
    <xf numFmtId="170" fontId="16" fillId="3" borderId="0" xfId="0" applyNumberFormat="1" applyFont="1" applyFill="1"/>
    <xf numFmtId="170" fontId="16" fillId="0" borderId="0" xfId="0" applyNumberFormat="1" applyFont="1"/>
    <xf numFmtId="0" fontId="23" fillId="0" borderId="0" xfId="0" applyFont="1" applyFill="1"/>
    <xf numFmtId="0" fontId="5" fillId="0" borderId="0" xfId="0" applyFont="1" applyFill="1" applyBorder="1"/>
    <xf numFmtId="0" fontId="0" fillId="0" borderId="0" xfId="0" applyFill="1" applyBorder="1"/>
    <xf numFmtId="0" fontId="33" fillId="0" borderId="0" xfId="0" applyFont="1" applyFill="1"/>
    <xf numFmtId="49" fontId="20" fillId="0" borderId="32" xfId="8" quotePrefix="1" applyNumberFormat="1" applyFont="1" applyFill="1" applyBorder="1"/>
    <xf numFmtId="0" fontId="8" fillId="0" borderId="14" xfId="8" applyFont="1" applyBorder="1" applyAlignment="1">
      <alignment horizontal="left"/>
    </xf>
    <xf numFmtId="0" fontId="17" fillId="0" borderId="61" xfId="17" quotePrefix="1" applyFont="1" applyBorder="1" applyAlignment="1">
      <alignment horizontal="left" indent="3"/>
    </xf>
    <xf numFmtId="0" fontId="17" fillId="0" borderId="26" xfId="17" quotePrefix="1" applyFont="1" applyBorder="1" applyAlignment="1">
      <alignment horizontal="left" indent="3"/>
    </xf>
    <xf numFmtId="0" fontId="17" fillId="0" borderId="29" xfId="17" quotePrefix="1" applyFont="1" applyBorder="1" applyAlignment="1">
      <alignment horizontal="left" indent="3"/>
    </xf>
    <xf numFmtId="174" fontId="17" fillId="0" borderId="57" xfId="16" quotePrefix="1" applyNumberFormat="1" applyFont="1" applyFill="1" applyBorder="1" applyAlignment="1">
      <alignment horizontal="center" vertical="center"/>
    </xf>
    <xf numFmtId="0" fontId="28" fillId="0" borderId="56" xfId="17" quotePrefix="1" applyFont="1" applyBorder="1" applyAlignment="1">
      <alignment horizontal="left" vertical="center" indent="1"/>
    </xf>
    <xf numFmtId="49" fontId="32" fillId="0" borderId="23" xfId="8" applyNumberFormat="1" applyFont="1" applyBorder="1"/>
    <xf numFmtId="0" fontId="32" fillId="0" borderId="68" xfId="8" applyFont="1" applyBorder="1"/>
    <xf numFmtId="0" fontId="20" fillId="0" borderId="40" xfId="8" applyFont="1" applyBorder="1"/>
    <xf numFmtId="0" fontId="20" fillId="0" borderId="41" xfId="8" applyFont="1" applyBorder="1"/>
    <xf numFmtId="49" fontId="20" fillId="0" borderId="60" xfId="8" applyNumberFormat="1" applyFont="1" applyBorder="1"/>
    <xf numFmtId="170" fontId="32" fillId="0" borderId="69" xfId="8" applyNumberFormat="1" applyFont="1" applyBorder="1" applyProtection="1">
      <protection locked="0"/>
    </xf>
    <xf numFmtId="49" fontId="20" fillId="0" borderId="32" xfId="8" applyNumberFormat="1" applyFont="1" applyBorder="1" applyAlignment="1">
      <alignment horizontal="left"/>
    </xf>
    <xf numFmtId="167" fontId="20" fillId="0" borderId="28" xfId="8" applyNumberFormat="1" applyFont="1" applyBorder="1" applyAlignment="1" applyProtection="1">
      <alignment horizontal="center"/>
      <protection locked="0"/>
    </xf>
    <xf numFmtId="167" fontId="20" fillId="0" borderId="28" xfId="8" applyNumberFormat="1" applyFont="1" applyFill="1" applyBorder="1" applyAlignment="1" applyProtection="1">
      <alignment horizontal="center"/>
      <protection locked="0"/>
    </xf>
    <xf numFmtId="0" fontId="44" fillId="0" borderId="42" xfId="8" applyFont="1" applyFill="1" applyBorder="1"/>
    <xf numFmtId="0" fontId="20" fillId="0" borderId="42" xfId="8" applyFont="1" applyBorder="1"/>
    <xf numFmtId="49" fontId="20" fillId="0" borderId="32" xfId="8" applyNumberFormat="1" applyFont="1" applyBorder="1"/>
    <xf numFmtId="167" fontId="17" fillId="10" borderId="28" xfId="8" applyNumberFormat="1" applyFont="1" applyFill="1" applyBorder="1" applyAlignment="1" applyProtection="1">
      <alignment horizontal="center"/>
      <protection locked="0"/>
    </xf>
    <xf numFmtId="49" fontId="17" fillId="0" borderId="32" xfId="8" applyNumberFormat="1" applyFont="1" applyBorder="1"/>
    <xf numFmtId="49" fontId="34" fillId="0" borderId="32" xfId="8" applyNumberFormat="1" applyFont="1" applyBorder="1"/>
    <xf numFmtId="9" fontId="20" fillId="0" borderId="69" xfId="5" applyFont="1" applyFill="1" applyBorder="1" applyAlignment="1" applyProtection="1">
      <alignment horizontal="center"/>
      <protection locked="0"/>
    </xf>
    <xf numFmtId="49" fontId="20" fillId="0" borderId="39" xfId="8" applyNumberFormat="1" applyFont="1" applyBorder="1"/>
    <xf numFmtId="0" fontId="32" fillId="0" borderId="70" xfId="8" applyFont="1" applyBorder="1"/>
    <xf numFmtId="0" fontId="20" fillId="0" borderId="19" xfId="8" applyFont="1" applyBorder="1"/>
    <xf numFmtId="167" fontId="32" fillId="0" borderId="31" xfId="4" applyNumberFormat="1" applyFont="1" applyFill="1" applyBorder="1" applyAlignment="1" applyProtection="1">
      <alignment horizontal="center"/>
    </xf>
    <xf numFmtId="0" fontId="20" fillId="0" borderId="22" xfId="8" applyFont="1" applyBorder="1" applyAlignment="1">
      <alignment horizontal="center"/>
    </xf>
    <xf numFmtId="170" fontId="32" fillId="0" borderId="62" xfId="8" applyNumberFormat="1" applyFont="1" applyBorder="1" applyProtection="1">
      <protection locked="0"/>
    </xf>
    <xf numFmtId="167" fontId="20" fillId="0" borderId="59" xfId="8" applyNumberFormat="1" applyFont="1" applyBorder="1" applyAlignment="1" applyProtection="1">
      <alignment horizontal="center"/>
      <protection locked="0"/>
    </xf>
    <xf numFmtId="167" fontId="20" fillId="0" borderId="59" xfId="8" applyNumberFormat="1" applyFont="1" applyFill="1" applyBorder="1" applyAlignment="1" applyProtection="1">
      <alignment horizontal="center"/>
      <protection locked="0"/>
    </xf>
    <xf numFmtId="167" fontId="17" fillId="10" borderId="26" xfId="8" applyNumberFormat="1" applyFont="1" applyFill="1" applyBorder="1" applyAlignment="1" applyProtection="1">
      <alignment horizontal="center"/>
      <protection locked="0"/>
    </xf>
    <xf numFmtId="9" fontId="20" fillId="0" borderId="62" xfId="5" applyFont="1" applyFill="1" applyBorder="1" applyAlignment="1" applyProtection="1">
      <alignment horizontal="center"/>
      <protection locked="0"/>
    </xf>
    <xf numFmtId="167" fontId="32" fillId="0" borderId="29" xfId="4" applyNumberFormat="1" applyFont="1" applyFill="1" applyBorder="1" applyAlignment="1" applyProtection="1">
      <alignment horizontal="center"/>
    </xf>
    <xf numFmtId="0" fontId="20" fillId="0" borderId="62" xfId="8" applyFont="1" applyBorder="1"/>
    <xf numFmtId="49" fontId="28" fillId="0" borderId="23" xfId="8" applyNumberFormat="1" applyFont="1" applyBorder="1"/>
    <xf numFmtId="0" fontId="28" fillId="0" borderId="66" xfId="8" applyFont="1" applyBorder="1"/>
    <xf numFmtId="0" fontId="17" fillId="0" borderId="51" xfId="8" applyFont="1" applyBorder="1"/>
    <xf numFmtId="0" fontId="17" fillId="0" borderId="52" xfId="8" applyFont="1" applyBorder="1"/>
    <xf numFmtId="49" fontId="17" fillId="0" borderId="72" xfId="8" applyNumberFormat="1" applyFont="1" applyBorder="1"/>
    <xf numFmtId="0" fontId="28" fillId="0" borderId="0" xfId="8" applyFont="1" applyBorder="1"/>
    <xf numFmtId="167" fontId="17" fillId="10" borderId="28" xfId="10" applyNumberFormat="1" applyFont="1" applyFill="1" applyBorder="1" applyAlignment="1" applyProtection="1">
      <alignment horizontal="center"/>
      <protection locked="0"/>
    </xf>
    <xf numFmtId="0" fontId="17" fillId="0" borderId="42" xfId="8" applyFont="1" applyBorder="1" applyAlignment="1">
      <alignment horizontal="center"/>
    </xf>
    <xf numFmtId="49" fontId="17" fillId="0" borderId="61" xfId="8" applyNumberFormat="1" applyFont="1" applyBorder="1"/>
    <xf numFmtId="0" fontId="28" fillId="0" borderId="70" xfId="8" applyFont="1" applyBorder="1"/>
    <xf numFmtId="0" fontId="17" fillId="0" borderId="19" xfId="8" applyFont="1" applyBorder="1"/>
    <xf numFmtId="167" fontId="28" fillId="0" borderId="31" xfId="4" applyNumberFormat="1" applyFont="1" applyFill="1" applyBorder="1" applyAlignment="1" applyProtection="1">
      <alignment horizontal="center"/>
    </xf>
    <xf numFmtId="0" fontId="56" fillId="0" borderId="9" xfId="8" applyFont="1" applyBorder="1"/>
    <xf numFmtId="0" fontId="17" fillId="0" borderId="22" xfId="8" applyFont="1" applyBorder="1"/>
    <xf numFmtId="169" fontId="17" fillId="10" borderId="26" xfId="10" applyNumberFormat="1" applyFont="1" applyFill="1" applyBorder="1" applyAlignment="1" applyProtection="1">
      <alignment horizontal="center"/>
      <protection locked="0"/>
    </xf>
    <xf numFmtId="0" fontId="17" fillId="0" borderId="59" xfId="8" applyFont="1" applyBorder="1"/>
    <xf numFmtId="167" fontId="28" fillId="0" borderId="29" xfId="4" applyNumberFormat="1" applyFont="1" applyFill="1" applyBorder="1" applyAlignment="1" applyProtection="1">
      <alignment horizontal="center"/>
    </xf>
    <xf numFmtId="0" fontId="17" fillId="0" borderId="57" xfId="8" applyFont="1" applyBorder="1"/>
    <xf numFmtId="0" fontId="17" fillId="0" borderId="46" xfId="8" applyFont="1" applyFill="1" applyBorder="1"/>
    <xf numFmtId="167" fontId="32" fillId="0" borderId="21" xfId="10" applyNumberFormat="1" applyFont="1" applyFill="1" applyBorder="1" applyAlignment="1" applyProtection="1">
      <alignment horizontal="center"/>
    </xf>
    <xf numFmtId="49" fontId="32" fillId="0" borderId="45" xfId="0" applyNumberFormat="1" applyFont="1" applyFill="1" applyBorder="1"/>
    <xf numFmtId="0" fontId="20" fillId="0" borderId="46" xfId="0" applyFont="1" applyFill="1" applyBorder="1"/>
    <xf numFmtId="0" fontId="17" fillId="0" borderId="46" xfId="17" applyFont="1" applyFill="1" applyBorder="1"/>
    <xf numFmtId="49" fontId="32" fillId="0" borderId="45" xfId="8" applyNumberFormat="1" applyFont="1" applyFill="1" applyBorder="1"/>
    <xf numFmtId="0" fontId="20" fillId="0" borderId="46" xfId="8" applyFont="1" applyFill="1" applyBorder="1"/>
    <xf numFmtId="0" fontId="32" fillId="0" borderId="63" xfId="0" applyFont="1" applyFill="1" applyBorder="1"/>
    <xf numFmtId="0" fontId="32" fillId="0" borderId="63" xfId="8" applyFont="1" applyFill="1" applyBorder="1"/>
    <xf numFmtId="167" fontId="28" fillId="0" borderId="21" xfId="4" applyNumberFormat="1" applyFont="1" applyFill="1" applyBorder="1" applyAlignment="1" applyProtection="1">
      <alignment horizontal="center"/>
    </xf>
    <xf numFmtId="167" fontId="32" fillId="0" borderId="21" xfId="8" applyNumberFormat="1" applyFont="1" applyFill="1" applyBorder="1" applyAlignment="1">
      <alignment horizontal="center" vertical="center"/>
    </xf>
    <xf numFmtId="0" fontId="28" fillId="0" borderId="20" xfId="8" applyFont="1" applyFill="1" applyBorder="1"/>
    <xf numFmtId="0" fontId="20" fillId="0" borderId="0" xfId="0" applyFont="1" applyFill="1"/>
    <xf numFmtId="10" fontId="20" fillId="0" borderId="0" xfId="5" applyNumberFormat="1" applyFont="1" applyFill="1" applyBorder="1" applyAlignment="1" applyProtection="1">
      <alignment horizontal="center"/>
      <protection locked="0"/>
    </xf>
    <xf numFmtId="0" fontId="32" fillId="0" borderId="66" xfId="8" applyFont="1" applyBorder="1"/>
    <xf numFmtId="49" fontId="20" fillId="0" borderId="61" xfId="8" applyNumberFormat="1" applyFont="1" applyBorder="1"/>
    <xf numFmtId="0" fontId="20" fillId="0" borderId="70" xfId="8" applyFont="1" applyBorder="1"/>
    <xf numFmtId="3" fontId="20" fillId="0" borderId="19" xfId="8" applyNumberFormat="1" applyFont="1" applyBorder="1" applyAlignment="1">
      <alignment horizontal="center"/>
    </xf>
    <xf numFmtId="165" fontId="32" fillId="0" borderId="31" xfId="8" applyNumberFormat="1" applyFont="1" applyBorder="1" applyAlignment="1">
      <alignment horizontal="center"/>
    </xf>
    <xf numFmtId="49" fontId="32" fillId="0" borderId="71" xfId="8" applyNumberFormat="1" applyFont="1" applyBorder="1"/>
    <xf numFmtId="49" fontId="32" fillId="0" borderId="50" xfId="8" applyNumberFormat="1" applyFont="1" applyBorder="1"/>
    <xf numFmtId="0" fontId="20" fillId="0" borderId="51" xfId="8" applyFont="1" applyBorder="1"/>
    <xf numFmtId="0" fontId="20" fillId="0" borderId="52" xfId="8" applyFont="1" applyBorder="1"/>
    <xf numFmtId="49" fontId="32" fillId="0" borderId="32" xfId="8" applyNumberFormat="1" applyFont="1" applyBorder="1"/>
    <xf numFmtId="3" fontId="20" fillId="0" borderId="0" xfId="8" applyNumberFormat="1" applyFont="1" applyBorder="1" applyAlignment="1">
      <alignment horizontal="center"/>
    </xf>
    <xf numFmtId="0" fontId="20" fillId="0" borderId="0" xfId="8" applyFont="1" applyBorder="1" applyAlignment="1">
      <alignment horizontal="right"/>
    </xf>
    <xf numFmtId="49" fontId="20" fillId="0" borderId="72" xfId="8" applyNumberFormat="1" applyFont="1" applyBorder="1"/>
    <xf numFmtId="9" fontId="17" fillId="0" borderId="19" xfId="5" applyFont="1" applyFill="1" applyBorder="1" applyAlignment="1" applyProtection="1">
      <alignment horizontal="center"/>
      <protection locked="0"/>
    </xf>
    <xf numFmtId="0" fontId="20" fillId="0" borderId="19" xfId="8" applyFont="1" applyBorder="1" applyAlignment="1">
      <alignment horizontal="right"/>
    </xf>
    <xf numFmtId="3" fontId="20" fillId="0" borderId="34" xfId="8" applyNumberFormat="1" applyFont="1" applyBorder="1" applyAlignment="1">
      <alignment horizontal="center"/>
    </xf>
    <xf numFmtId="0" fontId="20" fillId="0" borderId="18" xfId="8" applyFont="1" applyBorder="1"/>
    <xf numFmtId="10" fontId="20" fillId="0" borderId="57" xfId="5" applyNumberFormat="1" applyFont="1" applyFill="1" applyBorder="1" applyAlignment="1" applyProtection="1">
      <alignment horizontal="center"/>
      <protection locked="0"/>
    </xf>
    <xf numFmtId="1" fontId="20" fillId="10" borderId="26" xfId="5" applyNumberFormat="1" applyFont="1" applyFill="1" applyBorder="1" applyAlignment="1" applyProtection="1">
      <alignment horizontal="center"/>
      <protection locked="0"/>
    </xf>
    <xf numFmtId="165" fontId="20" fillId="0" borderId="18" xfId="4" applyNumberFormat="1" applyFont="1" applyFill="1" applyBorder="1"/>
    <xf numFmtId="0" fontId="44" fillId="0" borderId="13" xfId="0" applyFont="1" applyBorder="1"/>
    <xf numFmtId="0" fontId="44" fillId="0" borderId="37" xfId="0" applyFont="1" applyBorder="1"/>
    <xf numFmtId="44" fontId="20" fillId="8" borderId="28" xfId="4" applyFont="1" applyFill="1" applyBorder="1" applyAlignment="1">
      <alignment horizontal="center"/>
    </xf>
    <xf numFmtId="0" fontId="5" fillId="0" borderId="9" xfId="0" applyFont="1" applyFill="1" applyBorder="1"/>
    <xf numFmtId="0" fontId="20" fillId="0" borderId="42" xfId="0" quotePrefix="1" applyFont="1" applyBorder="1" applyAlignment="1">
      <alignment horizontal="left"/>
    </xf>
    <xf numFmtId="0" fontId="17" fillId="0" borderId="27" xfId="17" applyFont="1" applyBorder="1" applyAlignment="1">
      <alignment horizontal="center" wrapText="1"/>
    </xf>
    <xf numFmtId="0" fontId="17" fillId="0" borderId="28" xfId="17" applyFont="1" applyBorder="1" applyAlignment="1">
      <alignment horizontal="center" wrapText="1"/>
    </xf>
    <xf numFmtId="14" fontId="5" fillId="0" borderId="30" xfId="8" applyNumberFormat="1" applyBorder="1" applyAlignment="1">
      <alignment horizontal="center" vertical="top"/>
    </xf>
    <xf numFmtId="14" fontId="5" fillId="0" borderId="16" xfId="8" applyNumberFormat="1" applyBorder="1" applyAlignment="1">
      <alignment horizontal="center" vertical="top"/>
    </xf>
    <xf numFmtId="14" fontId="5" fillId="0" borderId="31" xfId="8" applyNumberFormat="1" applyBorder="1" applyAlignment="1">
      <alignment horizontal="center" vertical="top"/>
    </xf>
    <xf numFmtId="0" fontId="20" fillId="0" borderId="0" xfId="7" applyFont="1" applyBorder="1" applyAlignment="1">
      <alignment horizontal="center" wrapText="1"/>
    </xf>
    <xf numFmtId="0" fontId="20" fillId="0" borderId="0" xfId="7" applyFont="1" applyFill="1" applyBorder="1" applyAlignment="1">
      <alignment horizontal="center" wrapText="1"/>
    </xf>
    <xf numFmtId="0" fontId="28" fillId="0" borderId="50" xfId="17" quotePrefix="1" applyFont="1" applyBorder="1" applyAlignment="1">
      <alignment horizontal="left" vertical="center" indent="1"/>
    </xf>
    <xf numFmtId="174" fontId="55" fillId="0" borderId="0" xfId="3" quotePrefix="1" applyNumberFormat="1" applyFont="1" applyFill="1" applyBorder="1" applyAlignment="1">
      <alignment vertical="center" wrapText="1"/>
    </xf>
    <xf numFmtId="174" fontId="44" fillId="0" borderId="17" xfId="3" quotePrefix="1" applyNumberFormat="1" applyFont="1" applyFill="1" applyBorder="1" applyAlignment="1">
      <alignment horizontal="center" vertical="center"/>
    </xf>
    <xf numFmtId="44" fontId="20" fillId="12" borderId="15" xfId="4" applyFont="1" applyFill="1" applyBorder="1" applyAlignment="1">
      <alignment horizontal="center"/>
    </xf>
    <xf numFmtId="44" fontId="20" fillId="12" borderId="28" xfId="4" applyFont="1" applyFill="1" applyBorder="1" applyAlignment="1">
      <alignment horizontal="center"/>
    </xf>
    <xf numFmtId="44" fontId="20" fillId="12" borderId="16" xfId="4" applyFont="1" applyFill="1" applyBorder="1" applyAlignment="1">
      <alignment horizontal="center"/>
    </xf>
    <xf numFmtId="44" fontId="20" fillId="12" borderId="31" xfId="4" applyFont="1" applyFill="1" applyBorder="1" applyAlignment="1">
      <alignment horizontal="center"/>
    </xf>
    <xf numFmtId="170" fontId="23" fillId="0" borderId="5" xfId="0" applyNumberFormat="1" applyFont="1" applyFill="1" applyBorder="1"/>
    <xf numFmtId="170" fontId="16" fillId="0" borderId="5" xfId="0" applyNumberFormat="1" applyFont="1" applyFill="1" applyBorder="1"/>
    <xf numFmtId="0" fontId="17" fillId="0" borderId="47" xfId="17" quotePrefix="1" applyFont="1" applyBorder="1" applyAlignment="1">
      <alignment horizontal="left" vertical="center" indent="2"/>
    </xf>
    <xf numFmtId="0" fontId="24" fillId="0" borderId="47" xfId="17" applyFont="1" applyBorder="1" applyAlignment="1">
      <alignment vertical="center" wrapText="1"/>
    </xf>
    <xf numFmtId="0" fontId="23" fillId="0" borderId="47" xfId="17" applyFont="1" applyBorder="1" applyAlignment="1">
      <alignment horizontal="left" vertical="center" wrapText="1" indent="2"/>
    </xf>
    <xf numFmtId="0" fontId="23" fillId="0" borderId="33" xfId="17" applyFont="1" applyBorder="1" applyAlignment="1">
      <alignment horizontal="left" vertical="center" wrapText="1" indent="2"/>
    </xf>
    <xf numFmtId="14" fontId="17" fillId="0" borderId="17" xfId="17" quotePrefix="1" applyNumberFormat="1" applyFont="1" applyBorder="1" applyAlignment="1">
      <alignment horizontal="left" vertical="top"/>
    </xf>
    <xf numFmtId="0" fontId="43" fillId="0" borderId="0" xfId="16" quotePrefix="1" applyNumberFormat="1" applyFont="1" applyFill="1" applyBorder="1" applyAlignment="1">
      <alignment horizontal="center" vertical="center"/>
    </xf>
    <xf numFmtId="174" fontId="28" fillId="0" borderId="56" xfId="16" quotePrefix="1" applyNumberFormat="1" applyFont="1" applyFill="1" applyBorder="1" applyAlignment="1">
      <alignment horizontal="center" vertical="center"/>
    </xf>
    <xf numFmtId="0" fontId="17" fillId="0" borderId="23" xfId="17" applyFont="1" applyFill="1" applyBorder="1" applyAlignment="1">
      <alignment horizontal="center" vertical="center"/>
    </xf>
    <xf numFmtId="0" fontId="23" fillId="0" borderId="8" xfId="8" applyFont="1" applyFill="1" applyBorder="1"/>
    <xf numFmtId="0" fontId="32" fillId="0" borderId="24" xfId="0" applyFont="1" applyFill="1" applyBorder="1" applyAlignment="1">
      <alignment horizontal="center" vertical="center"/>
    </xf>
    <xf numFmtId="167" fontId="61" fillId="10" borderId="28" xfId="10" applyNumberFormat="1" applyFont="1" applyFill="1" applyBorder="1" applyAlignment="1" applyProtection="1">
      <alignment horizontal="center"/>
      <protection locked="0"/>
    </xf>
    <xf numFmtId="0" fontId="5" fillId="0" borderId="0" xfId="0" applyFont="1" applyFill="1"/>
    <xf numFmtId="49" fontId="20" fillId="6" borderId="11" xfId="0" applyNumberFormat="1" applyFont="1" applyFill="1" applyBorder="1" applyAlignment="1">
      <alignment vertical="center"/>
    </xf>
    <xf numFmtId="49" fontId="20" fillId="6" borderId="12" xfId="0" applyNumberFormat="1" applyFont="1" applyFill="1" applyBorder="1" applyAlignment="1">
      <alignment vertical="center"/>
    </xf>
    <xf numFmtId="49" fontId="20" fillId="6" borderId="48" xfId="0" applyNumberFormat="1" applyFont="1" applyFill="1" applyBorder="1" applyAlignment="1">
      <alignment vertical="center"/>
    </xf>
    <xf numFmtId="10" fontId="17" fillId="0" borderId="15" xfId="3" applyNumberFormat="1" applyFont="1" applyBorder="1" applyAlignment="1">
      <alignment horizontal="center" vertical="center"/>
    </xf>
    <xf numFmtId="10" fontId="17" fillId="0" borderId="13" xfId="3" applyNumberFormat="1" applyFont="1" applyBorder="1"/>
    <xf numFmtId="170" fontId="23" fillId="0" borderId="15" xfId="0" applyNumberFormat="1" applyFont="1" applyBorder="1"/>
    <xf numFmtId="165" fontId="23" fillId="3" borderId="5" xfId="10" applyNumberFormat="1" applyFont="1" applyFill="1" applyBorder="1"/>
    <xf numFmtId="0" fontId="20" fillId="0" borderId="58" xfId="8" applyFont="1" applyBorder="1" applyAlignment="1">
      <alignment horizontal="center"/>
    </xf>
    <xf numFmtId="0" fontId="20" fillId="0" borderId="59" xfId="8" applyFont="1" applyBorder="1" applyAlignment="1">
      <alignment horizontal="center"/>
    </xf>
    <xf numFmtId="0" fontId="28" fillId="0" borderId="0" xfId="17" applyFont="1" applyFill="1" applyBorder="1"/>
    <xf numFmtId="177" fontId="17" fillId="0" borderId="0" xfId="16" applyNumberFormat="1" applyFont="1" applyFill="1" applyBorder="1" applyAlignment="1">
      <alignment horizontal="right"/>
    </xf>
    <xf numFmtId="0" fontId="59" fillId="0" borderId="0" xfId="0" applyFont="1" applyFill="1"/>
    <xf numFmtId="0" fontId="23" fillId="0" borderId="0" xfId="17" applyFont="1" applyFill="1"/>
    <xf numFmtId="0" fontId="60" fillId="13" borderId="66" xfId="8" applyFont="1" applyFill="1" applyBorder="1"/>
    <xf numFmtId="0" fontId="61" fillId="13" borderId="51" xfId="8" applyFont="1" applyFill="1" applyBorder="1"/>
    <xf numFmtId="0" fontId="61" fillId="13" borderId="52" xfId="8" applyFont="1" applyFill="1" applyBorder="1" applyAlignment="1">
      <alignment horizontal="center"/>
    </xf>
    <xf numFmtId="0" fontId="61" fillId="13" borderId="0" xfId="8" applyFont="1" applyFill="1"/>
    <xf numFmtId="0" fontId="61" fillId="13" borderId="22" xfId="8" applyFont="1" applyFill="1" applyBorder="1"/>
    <xf numFmtId="0" fontId="61" fillId="13" borderId="14" xfId="7" applyFont="1" applyFill="1" applyBorder="1"/>
    <xf numFmtId="0" fontId="61" fillId="13" borderId="1" xfId="8" applyFont="1" applyFill="1" applyBorder="1"/>
    <xf numFmtId="1" fontId="61" fillId="13" borderId="1" xfId="5" applyNumberFormat="1" applyFont="1" applyFill="1" applyBorder="1" applyAlignment="1" applyProtection="1">
      <alignment horizontal="center"/>
      <protection locked="0"/>
    </xf>
    <xf numFmtId="171" fontId="61" fillId="13" borderId="15" xfId="11" applyNumberFormat="1" applyFont="1" applyFill="1" applyBorder="1" applyAlignment="1">
      <alignment horizontal="center"/>
    </xf>
    <xf numFmtId="0" fontId="61" fillId="13" borderId="0" xfId="8" applyFont="1" applyFill="1" applyBorder="1"/>
    <xf numFmtId="0" fontId="60" fillId="13" borderId="69" xfId="8" applyFont="1" applyFill="1" applyBorder="1" applyAlignment="1">
      <alignment horizontal="center"/>
    </xf>
    <xf numFmtId="171" fontId="61" fillId="13" borderId="26" xfId="11" applyNumberFormat="1" applyFont="1" applyFill="1" applyBorder="1" applyAlignment="1">
      <alignment horizontal="center"/>
    </xf>
    <xf numFmtId="0" fontId="61" fillId="13" borderId="9" xfId="7" applyFont="1" applyFill="1" applyBorder="1"/>
    <xf numFmtId="0" fontId="62" fillId="13" borderId="11" xfId="8" applyFont="1" applyFill="1" applyBorder="1" applyAlignment="1"/>
    <xf numFmtId="172" fontId="61" fillId="13" borderId="15" xfId="7" applyNumberFormat="1" applyFont="1" applyFill="1" applyBorder="1" applyAlignment="1">
      <alignment horizontal="center"/>
    </xf>
    <xf numFmtId="0" fontId="60" fillId="13" borderId="42" xfId="8" applyFont="1" applyFill="1" applyBorder="1" applyAlignment="1">
      <alignment horizontal="center"/>
    </xf>
    <xf numFmtId="172" fontId="61" fillId="13" borderId="62" xfId="7" applyNumberFormat="1" applyFont="1" applyFill="1" applyBorder="1" applyAlignment="1">
      <alignment horizontal="center"/>
    </xf>
    <xf numFmtId="0" fontId="61" fillId="13" borderId="9" xfId="8" applyFont="1" applyFill="1" applyBorder="1"/>
    <xf numFmtId="0" fontId="61" fillId="13" borderId="0" xfId="8" applyFont="1" applyFill="1" applyBorder="1" applyAlignment="1">
      <alignment horizontal="right"/>
    </xf>
    <xf numFmtId="1" fontId="61" fillId="13" borderId="0" xfId="5" applyNumberFormat="1" applyFont="1" applyFill="1" applyBorder="1" applyAlignment="1" applyProtection="1">
      <alignment horizontal="center"/>
      <protection locked="0"/>
    </xf>
    <xf numFmtId="167" fontId="61" fillId="13" borderId="15" xfId="4" applyNumberFormat="1" applyFont="1" applyFill="1" applyBorder="1" applyAlignment="1" applyProtection="1">
      <alignment horizontal="center"/>
    </xf>
    <xf numFmtId="167" fontId="61" fillId="13" borderId="59" xfId="4" applyNumberFormat="1" applyFont="1" applyFill="1" applyBorder="1" applyAlignment="1" applyProtection="1">
      <alignment horizontal="center"/>
    </xf>
    <xf numFmtId="0" fontId="61" fillId="13" borderId="9" xfId="0" applyFont="1" applyFill="1" applyBorder="1"/>
    <xf numFmtId="8" fontId="61" fillId="13" borderId="15" xfId="0" applyNumberFormat="1" applyFont="1" applyFill="1" applyBorder="1" applyAlignment="1">
      <alignment horizontal="center"/>
    </xf>
    <xf numFmtId="8" fontId="61" fillId="13" borderId="59" xfId="0" applyNumberFormat="1" applyFont="1" applyFill="1" applyBorder="1" applyAlignment="1">
      <alignment horizontal="center"/>
    </xf>
    <xf numFmtId="0" fontId="63" fillId="13" borderId="0" xfId="0" applyFont="1" applyFill="1"/>
    <xf numFmtId="0" fontId="61" fillId="13" borderId="15" xfId="4" applyNumberFormat="1" applyFont="1" applyFill="1" applyBorder="1" applyAlignment="1">
      <alignment horizontal="center"/>
    </xf>
    <xf numFmtId="0" fontId="61" fillId="13" borderId="59" xfId="4" applyNumberFormat="1" applyFont="1" applyFill="1" applyBorder="1" applyAlignment="1">
      <alignment horizontal="center"/>
    </xf>
    <xf numFmtId="6" fontId="61" fillId="13" borderId="44" xfId="8" applyNumberFormat="1" applyFont="1" applyFill="1" applyBorder="1" applyAlignment="1">
      <alignment horizontal="center"/>
    </xf>
    <xf numFmtId="0" fontId="61" fillId="13" borderId="59" xfId="8" applyFont="1" applyFill="1" applyBorder="1" applyAlignment="1">
      <alignment horizontal="right"/>
    </xf>
    <xf numFmtId="165" fontId="61" fillId="13" borderId="0" xfId="5" applyNumberFormat="1" applyFont="1" applyFill="1" applyBorder="1" applyAlignment="1" applyProtection="1">
      <alignment horizontal="center"/>
      <protection locked="0"/>
    </xf>
    <xf numFmtId="0" fontId="60" fillId="13" borderId="9" xfId="8" applyFont="1" applyFill="1" applyBorder="1"/>
    <xf numFmtId="167" fontId="60" fillId="13" borderId="28" xfId="4" applyNumberFormat="1" applyFont="1" applyFill="1" applyBorder="1" applyAlignment="1">
      <alignment horizontal="center"/>
    </xf>
    <xf numFmtId="0" fontId="61" fillId="13" borderId="59" xfId="8" applyFont="1" applyFill="1" applyBorder="1"/>
    <xf numFmtId="6" fontId="61" fillId="13" borderId="42" xfId="10" applyNumberFormat="1" applyFont="1" applyFill="1" applyBorder="1" applyAlignment="1" applyProtection="1">
      <alignment horizontal="center"/>
    </xf>
    <xf numFmtId="0" fontId="64" fillId="13" borderId="9" xfId="8" applyFont="1" applyFill="1" applyBorder="1"/>
    <xf numFmtId="167" fontId="61" fillId="13" borderId="28" xfId="10" applyNumberFormat="1" applyFont="1" applyFill="1" applyBorder="1" applyAlignment="1" applyProtection="1">
      <alignment horizontal="center"/>
      <protection locked="0"/>
    </xf>
    <xf numFmtId="6" fontId="61" fillId="13" borderId="55" xfId="10" applyNumberFormat="1" applyFont="1" applyFill="1" applyBorder="1" applyAlignment="1" applyProtection="1">
      <alignment horizontal="center"/>
    </xf>
    <xf numFmtId="0" fontId="61" fillId="13" borderId="70" xfId="8" applyFont="1" applyFill="1" applyBorder="1"/>
    <xf numFmtId="0" fontId="61" fillId="13" borderId="19" xfId="8" applyFont="1" applyFill="1" applyBorder="1"/>
    <xf numFmtId="167" fontId="60" fillId="13" borderId="31" xfId="4" applyNumberFormat="1" applyFont="1" applyFill="1" applyBorder="1" applyAlignment="1">
      <alignment horizontal="center"/>
    </xf>
    <xf numFmtId="0" fontId="61" fillId="13" borderId="57" xfId="8" applyFont="1" applyFill="1" applyBorder="1"/>
    <xf numFmtId="49" fontId="60" fillId="13" borderId="23" xfId="8" applyNumberFormat="1" applyFont="1" applyFill="1" applyBorder="1"/>
    <xf numFmtId="49" fontId="61" fillId="13" borderId="43" xfId="8" applyNumberFormat="1" applyFont="1" applyFill="1" applyBorder="1"/>
    <xf numFmtId="49" fontId="61" fillId="13" borderId="72" xfId="8" applyNumberFormat="1" applyFont="1" applyFill="1" applyBorder="1"/>
    <xf numFmtId="0" fontId="63" fillId="13" borderId="0" xfId="0" applyFont="1" applyFill="1" applyBorder="1"/>
    <xf numFmtId="0" fontId="63" fillId="13" borderId="42" xfId="0" applyFont="1" applyFill="1" applyBorder="1"/>
    <xf numFmtId="0" fontId="61" fillId="13" borderId="72" xfId="8" applyFont="1" applyFill="1" applyBorder="1"/>
    <xf numFmtId="0" fontId="61" fillId="13" borderId="61" xfId="8" applyFont="1" applyFill="1" applyBorder="1"/>
    <xf numFmtId="0" fontId="20" fillId="10" borderId="15" xfId="0" applyFont="1" applyFill="1" applyBorder="1" applyProtection="1">
      <protection locked="0"/>
    </xf>
    <xf numFmtId="0" fontId="20" fillId="10" borderId="15" xfId="0" applyFont="1" applyFill="1" applyBorder="1" applyAlignment="1" applyProtection="1">
      <alignment wrapText="1"/>
      <protection locked="0"/>
    </xf>
    <xf numFmtId="0" fontId="20" fillId="10" borderId="28" xfId="0" applyFont="1" applyFill="1" applyBorder="1" applyProtection="1">
      <protection locked="0"/>
    </xf>
    <xf numFmtId="0" fontId="20" fillId="10" borderId="16" xfId="0" applyFont="1" applyFill="1" applyBorder="1" applyProtection="1">
      <protection locked="0"/>
    </xf>
    <xf numFmtId="0" fontId="20" fillId="10" borderId="16" xfId="0" applyFont="1" applyFill="1" applyBorder="1" applyAlignment="1" applyProtection="1">
      <alignment wrapText="1"/>
      <protection locked="0"/>
    </xf>
    <xf numFmtId="0" fontId="20" fillId="10" borderId="31" xfId="0" applyFont="1" applyFill="1" applyBorder="1" applyProtection="1">
      <protection locked="0"/>
    </xf>
    <xf numFmtId="174" fontId="17" fillId="10" borderId="15" xfId="16" applyNumberFormat="1" applyFont="1" applyFill="1" applyBorder="1" applyAlignment="1" applyProtection="1">
      <alignment horizontal="center" vertical="center"/>
      <protection locked="0"/>
    </xf>
    <xf numFmtId="1" fontId="17" fillId="10" borderId="28" xfId="16" applyNumberFormat="1" applyFont="1" applyFill="1" applyBorder="1" applyAlignment="1" applyProtection="1">
      <alignment horizontal="center" vertical="center"/>
      <protection locked="0"/>
    </xf>
    <xf numFmtId="174" fontId="17" fillId="10" borderId="5" xfId="16" quotePrefix="1" applyNumberFormat="1" applyFont="1" applyFill="1" applyBorder="1" applyAlignment="1" applyProtection="1">
      <alignment horizontal="center" vertical="center"/>
      <protection locked="0"/>
    </xf>
    <xf numFmtId="1" fontId="17" fillId="10" borderId="44" xfId="16" quotePrefix="1" applyNumberFormat="1" applyFont="1" applyFill="1" applyBorder="1" applyAlignment="1" applyProtection="1">
      <alignment horizontal="center" vertical="center"/>
      <protection locked="0"/>
    </xf>
    <xf numFmtId="174" fontId="17" fillId="10" borderId="15" xfId="16" quotePrefix="1" applyNumberFormat="1" applyFont="1" applyFill="1" applyBorder="1" applyAlignment="1" applyProtection="1">
      <alignment horizontal="center" vertical="center"/>
      <protection locked="0"/>
    </xf>
    <xf numFmtId="1" fontId="17" fillId="10" borderId="28" xfId="16" quotePrefix="1" applyNumberFormat="1" applyFont="1" applyFill="1" applyBorder="1" applyAlignment="1" applyProtection="1">
      <alignment horizontal="center" vertical="center"/>
      <protection locked="0"/>
    </xf>
    <xf numFmtId="174" fontId="17" fillId="10" borderId="23" xfId="16" quotePrefix="1" applyNumberFormat="1" applyFont="1" applyFill="1" applyBorder="1" applyAlignment="1" applyProtection="1">
      <alignment horizontal="center" vertical="center"/>
      <protection locked="0"/>
    </xf>
    <xf numFmtId="1" fontId="17" fillId="10" borderId="25" xfId="16" quotePrefix="1" applyNumberFormat="1" applyFont="1" applyFill="1" applyBorder="1" applyAlignment="1" applyProtection="1">
      <alignment horizontal="center" vertical="center"/>
      <protection locked="0"/>
    </xf>
    <xf numFmtId="174" fontId="17" fillId="10" borderId="27" xfId="16" applyNumberFormat="1" applyFont="1" applyFill="1" applyBorder="1" applyAlignment="1" applyProtection="1">
      <alignment horizontal="center" vertical="center"/>
      <protection locked="0"/>
    </xf>
    <xf numFmtId="174" fontId="17" fillId="10" borderId="30" xfId="16" applyNumberFormat="1" applyFont="1" applyFill="1" applyBorder="1" applyAlignment="1" applyProtection="1">
      <alignment horizontal="center" vertical="center"/>
      <protection locked="0"/>
    </xf>
    <xf numFmtId="1" fontId="17" fillId="10" borderId="31" xfId="16" applyNumberFormat="1" applyFont="1" applyFill="1" applyBorder="1" applyAlignment="1" applyProtection="1">
      <alignment horizontal="center" vertical="center"/>
      <protection locked="0"/>
    </xf>
    <xf numFmtId="174" fontId="17" fillId="10" borderId="16" xfId="16" applyNumberFormat="1" applyFont="1" applyFill="1" applyBorder="1" applyAlignment="1" applyProtection="1">
      <alignment horizontal="center" vertical="center"/>
      <protection locked="0"/>
    </xf>
    <xf numFmtId="174" fontId="17" fillId="10" borderId="27" xfId="16" quotePrefix="1" applyNumberFormat="1" applyFont="1" applyFill="1" applyBorder="1" applyAlignment="1" applyProtection="1">
      <alignment horizontal="center" vertical="center"/>
      <protection locked="0"/>
    </xf>
    <xf numFmtId="174" fontId="17" fillId="10" borderId="30" xfId="16" quotePrefix="1" applyNumberFormat="1" applyFont="1" applyFill="1" applyBorder="1" applyAlignment="1" applyProtection="1">
      <alignment horizontal="center" vertical="center"/>
      <protection locked="0"/>
    </xf>
    <xf numFmtId="1" fontId="17" fillId="10" borderId="31" xfId="16" quotePrefix="1" applyNumberFormat="1" applyFont="1" applyFill="1" applyBorder="1" applyAlignment="1" applyProtection="1">
      <alignment horizontal="center" vertical="center"/>
      <protection locked="0"/>
    </xf>
    <xf numFmtId="174" fontId="17" fillId="10" borderId="26" xfId="16" quotePrefix="1" applyNumberFormat="1" applyFont="1" applyFill="1" applyBorder="1" applyAlignment="1" applyProtection="1">
      <alignment horizontal="center" vertical="center"/>
      <protection locked="0"/>
    </xf>
    <xf numFmtId="174" fontId="17" fillId="10" borderId="28" xfId="16" quotePrefix="1" applyNumberFormat="1" applyFont="1" applyFill="1" applyBorder="1" applyAlignment="1" applyProtection="1">
      <alignment horizontal="center" vertical="center"/>
      <protection locked="0"/>
    </xf>
    <xf numFmtId="174" fontId="17" fillId="10" borderId="48" xfId="16" quotePrefix="1" applyNumberFormat="1" applyFont="1" applyFill="1" applyBorder="1" applyAlignment="1" applyProtection="1">
      <alignment horizontal="center" vertical="center"/>
      <protection locked="0"/>
    </xf>
    <xf numFmtId="174" fontId="17" fillId="10" borderId="31" xfId="16" quotePrefix="1" applyNumberFormat="1" applyFont="1" applyFill="1" applyBorder="1" applyAlignment="1" applyProtection="1">
      <alignment horizontal="center" vertical="center"/>
      <protection locked="0"/>
    </xf>
    <xf numFmtId="174" fontId="17" fillId="10" borderId="35" xfId="16" quotePrefix="1" applyNumberFormat="1" applyFont="1" applyFill="1" applyBorder="1" applyAlignment="1" applyProtection="1">
      <alignment horizontal="center" vertical="center"/>
      <protection locked="0"/>
    </xf>
    <xf numFmtId="174" fontId="17" fillId="10" borderId="29" xfId="16" quotePrefix="1" applyNumberFormat="1" applyFont="1" applyFill="1" applyBorder="1" applyAlignment="1" applyProtection="1">
      <alignment horizontal="center" vertical="center"/>
      <protection locked="0"/>
    </xf>
    <xf numFmtId="1" fontId="28" fillId="10" borderId="11" xfId="3" quotePrefix="1" applyNumberFormat="1" applyFont="1" applyFill="1" applyBorder="1" applyAlignment="1" applyProtection="1">
      <alignment horizontal="center" vertical="center"/>
      <protection locked="0"/>
    </xf>
    <xf numFmtId="1" fontId="28" fillId="10" borderId="28" xfId="3" quotePrefix="1" applyNumberFormat="1" applyFont="1" applyFill="1" applyBorder="1" applyAlignment="1" applyProtection="1">
      <alignment horizontal="center" vertical="center"/>
      <protection locked="0"/>
    </xf>
    <xf numFmtId="1" fontId="17" fillId="10" borderId="11" xfId="3" quotePrefix="1" applyNumberFormat="1" applyFont="1" applyFill="1" applyBorder="1" applyAlignment="1" applyProtection="1">
      <alignment horizontal="center" vertical="center"/>
      <protection locked="0"/>
    </xf>
    <xf numFmtId="1" fontId="17" fillId="10" borderId="28" xfId="3" quotePrefix="1" applyNumberFormat="1" applyFont="1" applyFill="1" applyBorder="1" applyAlignment="1" applyProtection="1">
      <alignment horizontal="center" vertical="center"/>
      <protection locked="0"/>
    </xf>
    <xf numFmtId="1" fontId="17" fillId="10" borderId="65" xfId="3" quotePrefix="1" applyNumberFormat="1" applyFont="1" applyFill="1" applyBorder="1" applyAlignment="1" applyProtection="1">
      <alignment horizontal="center" vertical="center"/>
      <protection locked="0"/>
    </xf>
    <xf numFmtId="1" fontId="17" fillId="10" borderId="31" xfId="3" quotePrefix="1" applyNumberFormat="1" applyFont="1" applyFill="1" applyBorder="1" applyAlignment="1" applyProtection="1">
      <alignment horizontal="center" vertical="center"/>
      <protection locked="0"/>
    </xf>
    <xf numFmtId="0" fontId="17" fillId="10" borderId="27" xfId="17" applyFont="1" applyFill="1" applyBorder="1" applyProtection="1">
      <protection locked="0"/>
    </xf>
    <xf numFmtId="181" fontId="17" fillId="10" borderId="15" xfId="16" quotePrefix="1" applyNumberFormat="1" applyFont="1" applyFill="1" applyBorder="1" applyAlignment="1" applyProtection="1">
      <alignment horizontal="left" vertical="center" indent="1"/>
      <protection locked="0"/>
    </xf>
    <xf numFmtId="0" fontId="17" fillId="10" borderId="15" xfId="17" applyFont="1" applyFill="1" applyBorder="1" applyProtection="1">
      <protection locked="0"/>
    </xf>
    <xf numFmtId="0" fontId="17" fillId="10" borderId="15" xfId="17" applyFont="1" applyFill="1" applyBorder="1" applyAlignment="1" applyProtection="1">
      <alignment horizontal="center"/>
      <protection locked="0"/>
    </xf>
    <xf numFmtId="0" fontId="17" fillId="10" borderId="28" xfId="17" applyFont="1" applyFill="1" applyBorder="1" applyProtection="1">
      <protection locked="0"/>
    </xf>
    <xf numFmtId="170" fontId="24" fillId="10" borderId="15" xfId="0" applyNumberFormat="1" applyFont="1" applyFill="1" applyBorder="1" applyProtection="1">
      <protection locked="0"/>
    </xf>
    <xf numFmtId="170" fontId="23" fillId="10" borderId="5" xfId="0" applyNumberFormat="1" applyFont="1" applyFill="1" applyBorder="1" applyProtection="1">
      <protection locked="0"/>
    </xf>
    <xf numFmtId="170" fontId="23" fillId="10" borderId="15" xfId="0" applyNumberFormat="1" applyFont="1" applyFill="1" applyBorder="1" applyProtection="1">
      <protection locked="0"/>
    </xf>
    <xf numFmtId="170" fontId="30" fillId="10" borderId="5" xfId="0" applyNumberFormat="1" applyFont="1" applyFill="1" applyBorder="1" applyProtection="1">
      <protection locked="0"/>
    </xf>
    <xf numFmtId="10" fontId="32" fillId="10" borderId="15" xfId="0" applyNumberFormat="1" applyFont="1" applyFill="1" applyBorder="1" applyAlignment="1" applyProtection="1">
      <alignment horizontal="center" vertical="center" wrapText="1"/>
      <protection locked="0"/>
    </xf>
    <xf numFmtId="170" fontId="5" fillId="10" borderId="15" xfId="0" applyNumberFormat="1" applyFont="1" applyFill="1" applyBorder="1" applyProtection="1">
      <protection locked="0"/>
    </xf>
    <xf numFmtId="167" fontId="20" fillId="10" borderId="15" xfId="10" applyNumberFormat="1" applyFont="1" applyFill="1" applyBorder="1" applyAlignment="1" applyProtection="1">
      <alignment horizontal="center" vertical="center"/>
      <protection locked="0"/>
    </xf>
    <xf numFmtId="0" fontId="17" fillId="10" borderId="15" xfId="8" applyFont="1" applyFill="1" applyBorder="1" applyAlignment="1" applyProtection="1">
      <alignment horizontal="center"/>
      <protection locked="0"/>
    </xf>
    <xf numFmtId="44" fontId="20" fillId="10" borderId="31" xfId="4" applyFont="1" applyFill="1" applyBorder="1" applyAlignment="1" applyProtection="1">
      <alignment horizontal="center"/>
      <protection locked="0"/>
    </xf>
    <xf numFmtId="3" fontId="0" fillId="10" borderId="15" xfId="0" applyNumberFormat="1" applyFill="1" applyBorder="1" applyAlignment="1" applyProtection="1">
      <alignment horizontal="center"/>
      <protection locked="0"/>
    </xf>
    <xf numFmtId="44" fontId="20" fillId="10" borderId="15" xfId="4" applyFont="1" applyFill="1" applyBorder="1" applyAlignment="1" applyProtection="1">
      <alignment horizontal="center"/>
      <protection locked="0"/>
    </xf>
    <xf numFmtId="44" fontId="20" fillId="10" borderId="16" xfId="4" applyFont="1" applyFill="1" applyBorder="1" applyAlignment="1" applyProtection="1">
      <alignment horizontal="center"/>
      <protection locked="0"/>
    </xf>
    <xf numFmtId="0" fontId="20" fillId="10" borderId="15" xfId="0" applyFont="1" applyFill="1" applyBorder="1" applyAlignment="1" applyProtection="1">
      <alignment horizontal="left" vertical="center"/>
      <protection locked="0"/>
    </xf>
    <xf numFmtId="0" fontId="20" fillId="10" borderId="15" xfId="0" applyFont="1" applyFill="1" applyBorder="1" applyAlignment="1" applyProtection="1">
      <protection locked="0"/>
    </xf>
    <xf numFmtId="0" fontId="20" fillId="10" borderId="16" xfId="0" applyFont="1" applyFill="1" applyBorder="1" applyAlignment="1" applyProtection="1">
      <protection locked="0"/>
    </xf>
    <xf numFmtId="0" fontId="20" fillId="0" borderId="24" xfId="0" applyFont="1" applyBorder="1" applyAlignment="1">
      <alignment vertical="center" wrapText="1"/>
    </xf>
    <xf numFmtId="0" fontId="19" fillId="0" borderId="0" xfId="17" applyFont="1" applyAlignment="1">
      <alignment vertical="center"/>
    </xf>
    <xf numFmtId="0" fontId="19" fillId="3" borderId="0" xfId="0" applyFont="1" applyFill="1"/>
    <xf numFmtId="49" fontId="65" fillId="0" borderId="0" xfId="8" applyNumberFormat="1" applyFont="1" applyBorder="1" applyAlignment="1">
      <alignment vertical="center"/>
    </xf>
    <xf numFmtId="49" fontId="65" fillId="0" borderId="8" xfId="8" applyNumberFormat="1" applyFont="1" applyBorder="1" applyAlignment="1">
      <alignment vertical="center"/>
    </xf>
    <xf numFmtId="0" fontId="19" fillId="0" borderId="0" xfId="17" applyFont="1" applyAlignment="1">
      <alignment horizontal="left" vertical="top"/>
    </xf>
    <xf numFmtId="0" fontId="66" fillId="0" borderId="0" xfId="17" applyFont="1"/>
    <xf numFmtId="177" fontId="66" fillId="0" borderId="0" xfId="16" applyNumberFormat="1" applyFont="1" applyAlignment="1">
      <alignment horizontal="right"/>
    </xf>
    <xf numFmtId="49" fontId="65" fillId="0" borderId="0" xfId="0" applyNumberFormat="1" applyFont="1" applyAlignment="1">
      <alignment vertical="center"/>
    </xf>
    <xf numFmtId="0" fontId="65" fillId="0" borderId="0" xfId="0" applyFont="1" applyAlignment="1">
      <alignment horizontal="left" vertical="center"/>
    </xf>
    <xf numFmtId="44" fontId="23" fillId="0" borderId="15" xfId="10" applyFont="1" applyFill="1" applyBorder="1"/>
    <xf numFmtId="0" fontId="17" fillId="11" borderId="27" xfId="0" applyFont="1" applyFill="1" applyBorder="1" applyAlignment="1">
      <alignment wrapText="1"/>
    </xf>
    <xf numFmtId="0" fontId="20" fillId="11" borderId="11" xfId="0" applyFont="1" applyFill="1" applyBorder="1" applyAlignment="1"/>
    <xf numFmtId="0" fontId="20" fillId="11" borderId="12" xfId="0" applyFont="1" applyFill="1" applyBorder="1" applyAlignment="1"/>
    <xf numFmtId="0" fontId="20" fillId="11" borderId="13" xfId="0" applyFont="1" applyFill="1" applyBorder="1" applyAlignment="1"/>
    <xf numFmtId="0" fontId="28" fillId="0" borderId="5"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0" xfId="0" applyFont="1" applyFill="1" applyAlignment="1">
      <alignment horizontal="center" vertical="center" wrapText="1"/>
    </xf>
    <xf numFmtId="170" fontId="23" fillId="0" borderId="0" xfId="0" applyNumberFormat="1" applyFont="1" applyFill="1" applyBorder="1"/>
    <xf numFmtId="170" fontId="30" fillId="0" borderId="0" xfId="0" applyNumberFormat="1" applyFont="1" applyFill="1" applyBorder="1"/>
    <xf numFmtId="44" fontId="24" fillId="0" borderId="15" xfId="10" applyFont="1" applyFill="1" applyBorder="1" applyAlignment="1">
      <alignment horizontal="center"/>
    </xf>
    <xf numFmtId="170" fontId="23" fillId="0" borderId="0" xfId="0" applyNumberFormat="1" applyFont="1" applyFill="1" applyBorder="1" applyProtection="1">
      <protection locked="0"/>
    </xf>
    <xf numFmtId="170" fontId="23" fillId="0" borderId="5" xfId="0" applyNumberFormat="1" applyFont="1" applyFill="1" applyBorder="1" applyProtection="1">
      <protection locked="0"/>
    </xf>
    <xf numFmtId="170" fontId="30" fillId="0" borderId="0" xfId="0" applyNumberFormat="1" applyFont="1" applyFill="1" applyBorder="1" applyProtection="1">
      <protection locked="0"/>
    </xf>
    <xf numFmtId="170" fontId="0" fillId="0" borderId="0" xfId="0" applyNumberFormat="1" applyFill="1"/>
    <xf numFmtId="169" fontId="24" fillId="3" borderId="15" xfId="10" applyNumberFormat="1" applyFont="1" applyFill="1" applyBorder="1" applyAlignment="1">
      <alignment horizontal="center"/>
    </xf>
    <xf numFmtId="14" fontId="20" fillId="11" borderId="27" xfId="0" applyNumberFormat="1" applyFont="1" applyFill="1" applyBorder="1" applyAlignment="1">
      <alignment wrapText="1"/>
    </xf>
    <xf numFmtId="0" fontId="20" fillId="11" borderId="27" xfId="0" applyFont="1" applyFill="1" applyBorder="1" applyAlignment="1">
      <alignment horizontal="left" wrapText="1"/>
    </xf>
    <xf numFmtId="14" fontId="20" fillId="11" borderId="27" xfId="0" applyNumberFormat="1" applyFont="1" applyFill="1" applyBorder="1"/>
    <xf numFmtId="173" fontId="5" fillId="8" borderId="15" xfId="3" applyNumberFormat="1" applyFont="1" applyFill="1" applyBorder="1" applyAlignment="1" applyProtection="1">
      <alignment horizontal="center" vertical="center"/>
      <protection locked="0"/>
    </xf>
    <xf numFmtId="173" fontId="38" fillId="8" borderId="15" xfId="3" applyNumberFormat="1" applyFont="1" applyFill="1" applyBorder="1" applyAlignment="1" applyProtection="1">
      <alignment horizontal="center" vertical="center"/>
      <protection locked="0"/>
    </xf>
    <xf numFmtId="0" fontId="5" fillId="0" borderId="0" xfId="0" applyFont="1" applyAlignment="1">
      <alignment wrapText="1"/>
    </xf>
    <xf numFmtId="49" fontId="32" fillId="0" borderId="32" xfId="8" applyNumberFormat="1" applyFont="1" applyFill="1" applyBorder="1"/>
    <xf numFmtId="0" fontId="7" fillId="0" borderId="9" xfId="8" applyFont="1" applyBorder="1"/>
    <xf numFmtId="174" fontId="17" fillId="0" borderId="28" xfId="16" quotePrefix="1" applyNumberFormat="1" applyFont="1" applyFill="1" applyBorder="1" applyAlignment="1" applyProtection="1">
      <alignment horizontal="center" vertical="center"/>
    </xf>
    <xf numFmtId="174" fontId="17" fillId="0" borderId="48" xfId="16" quotePrefix="1" applyNumberFormat="1" applyFont="1" applyFill="1" applyBorder="1" applyAlignment="1" applyProtection="1">
      <alignment horizontal="center" vertical="center"/>
    </xf>
    <xf numFmtId="14" fontId="17" fillId="11" borderId="27" xfId="0" applyNumberFormat="1" applyFont="1" applyFill="1" applyBorder="1" applyAlignment="1">
      <alignment wrapText="1"/>
    </xf>
    <xf numFmtId="14" fontId="28" fillId="11" borderId="27" xfId="0" applyNumberFormat="1" applyFont="1" applyFill="1" applyBorder="1" applyAlignment="1">
      <alignment wrapText="1"/>
    </xf>
    <xf numFmtId="0" fontId="20" fillId="10" borderId="27" xfId="0" applyFont="1" applyFill="1" applyBorder="1" applyAlignment="1" applyProtection="1">
      <protection locked="0"/>
    </xf>
    <xf numFmtId="0" fontId="20" fillId="10" borderId="15" xfId="0" applyFont="1" applyFill="1" applyBorder="1" applyAlignment="1"/>
    <xf numFmtId="0" fontId="20" fillId="11" borderId="27" xfId="0" applyFont="1" applyFill="1" applyBorder="1" applyAlignment="1">
      <alignment horizontal="left"/>
    </xf>
    <xf numFmtId="49" fontId="17" fillId="8" borderId="32" xfId="8" applyNumberFormat="1" applyFont="1" applyFill="1" applyBorder="1"/>
    <xf numFmtId="0" fontId="17" fillId="8" borderId="9" xfId="8" applyFont="1" applyFill="1" applyBorder="1" applyAlignment="1">
      <alignment horizontal="left"/>
    </xf>
    <xf numFmtId="0" fontId="20" fillId="8" borderId="0" xfId="8" applyFont="1" applyFill="1" applyBorder="1"/>
    <xf numFmtId="0" fontId="20" fillId="3" borderId="72" xfId="7" applyFont="1" applyFill="1" applyBorder="1"/>
    <xf numFmtId="14" fontId="32" fillId="11" borderId="30" xfId="0" applyNumberFormat="1" applyFont="1" applyFill="1" applyBorder="1"/>
    <xf numFmtId="6" fontId="20" fillId="0" borderId="0" xfId="8" applyNumberFormat="1" applyFont="1" applyBorder="1"/>
    <xf numFmtId="0" fontId="20" fillId="8" borderId="9" xfId="8" applyFont="1" applyFill="1" applyBorder="1" applyAlignment="1">
      <alignment horizontal="left"/>
    </xf>
    <xf numFmtId="167" fontId="17" fillId="8" borderId="28" xfId="8" applyNumberFormat="1" applyFont="1" applyFill="1" applyBorder="1" applyAlignment="1" applyProtection="1">
      <alignment horizontal="center"/>
      <protection locked="0"/>
    </xf>
    <xf numFmtId="6" fontId="20" fillId="0" borderId="0" xfId="8" applyNumberFormat="1" applyFont="1" applyFill="1" applyBorder="1"/>
    <xf numFmtId="0" fontId="20" fillId="11" borderId="65" xfId="0" applyFont="1" applyFill="1" applyBorder="1" applyAlignment="1"/>
    <xf numFmtId="0" fontId="20" fillId="11" borderId="34" xfId="0" applyFont="1" applyFill="1" applyBorder="1" applyAlignment="1"/>
    <xf numFmtId="0" fontId="20" fillId="11" borderId="37" xfId="0" applyFont="1" applyFill="1" applyBorder="1" applyAlignment="1"/>
    <xf numFmtId="0" fontId="20" fillId="8" borderId="65" xfId="0" applyFont="1" applyFill="1" applyBorder="1" applyAlignment="1"/>
    <xf numFmtId="0" fontId="20" fillId="8" borderId="34" xfId="0" applyFont="1" applyFill="1" applyBorder="1" applyAlignment="1"/>
    <xf numFmtId="0" fontId="20" fillId="8" borderId="37" xfId="0" applyFont="1" applyFill="1" applyBorder="1" applyAlignment="1"/>
    <xf numFmtId="0" fontId="20" fillId="10" borderId="27" xfId="0" applyFont="1" applyFill="1" applyBorder="1" applyAlignment="1" applyProtection="1">
      <protection locked="0"/>
    </xf>
    <xf numFmtId="0" fontId="20" fillId="10" borderId="15" xfId="0" applyFont="1" applyFill="1" applyBorder="1" applyAlignment="1"/>
    <xf numFmtId="0" fontId="40" fillId="10" borderId="24" xfId="7" applyFont="1" applyFill="1" applyBorder="1" applyAlignment="1" applyProtection="1">
      <alignment horizontal="left"/>
      <protection locked="0"/>
    </xf>
    <xf numFmtId="0" fontId="40" fillId="9" borderId="24" xfId="7" applyFont="1" applyFill="1" applyBorder="1" applyAlignment="1">
      <alignment horizontal="left"/>
    </xf>
    <xf numFmtId="0" fontId="40" fillId="9" borderId="25" xfId="7" applyFont="1" applyFill="1" applyBorder="1" applyAlignment="1">
      <alignment horizontal="left"/>
    </xf>
    <xf numFmtId="0" fontId="20" fillId="10" borderId="15" xfId="7" applyFont="1" applyFill="1" applyBorder="1" applyAlignment="1" applyProtection="1">
      <alignment horizontal="left"/>
      <protection locked="0"/>
    </xf>
    <xf numFmtId="0" fontId="20" fillId="9" borderId="15" xfId="7" applyFont="1" applyFill="1" applyBorder="1" applyAlignment="1" applyProtection="1">
      <alignment horizontal="left"/>
      <protection locked="0"/>
    </xf>
    <xf numFmtId="0" fontId="20" fillId="9" borderId="28" xfId="7" applyFont="1" applyFill="1" applyBorder="1" applyAlignment="1" applyProtection="1">
      <alignment horizontal="left"/>
      <protection locked="0"/>
    </xf>
    <xf numFmtId="0" fontId="20" fillId="10" borderId="16" xfId="7" applyFont="1" applyFill="1" applyBorder="1" applyAlignment="1" applyProtection="1">
      <alignment horizontal="left"/>
      <protection locked="0"/>
    </xf>
    <xf numFmtId="0" fontId="20" fillId="9" borderId="16" xfId="7" applyFont="1" applyFill="1" applyBorder="1" applyAlignment="1" applyProtection="1">
      <alignment horizontal="left"/>
      <protection locked="0"/>
    </xf>
    <xf numFmtId="0" fontId="20" fillId="9" borderId="31" xfId="7" applyFont="1" applyFill="1" applyBorder="1" applyAlignment="1" applyProtection="1">
      <alignment horizontal="left"/>
      <protection locked="0"/>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1" fontId="20" fillId="10" borderId="24" xfId="5" applyNumberFormat="1" applyFont="1" applyFill="1" applyBorder="1" applyAlignment="1" applyProtection="1">
      <alignment horizontal="left"/>
      <protection locked="0"/>
    </xf>
    <xf numFmtId="1" fontId="20" fillId="10" borderId="25" xfId="5" applyNumberFormat="1" applyFont="1" applyFill="1" applyBorder="1" applyAlignment="1" applyProtection="1">
      <alignment horizontal="left"/>
      <protection locked="0"/>
    </xf>
    <xf numFmtId="0" fontId="17" fillId="0" borderId="38" xfId="7" applyFont="1" applyBorder="1" applyAlignment="1">
      <alignment horizontal="left" vertical="center"/>
    </xf>
    <xf numFmtId="0" fontId="17" fillId="0" borderId="32" xfId="7" applyFont="1" applyBorder="1" applyAlignment="1">
      <alignment horizontal="left" vertical="center"/>
    </xf>
    <xf numFmtId="0" fontId="20" fillId="9" borderId="15" xfId="7" applyFont="1" applyFill="1" applyBorder="1" applyAlignment="1">
      <alignment horizontal="left"/>
    </xf>
    <xf numFmtId="0" fontId="20" fillId="9" borderId="28" xfId="7" applyFont="1" applyFill="1" applyBorder="1" applyAlignment="1">
      <alignment horizontal="left"/>
    </xf>
    <xf numFmtId="0" fontId="20" fillId="10" borderId="65" xfId="7" applyFont="1" applyFill="1" applyBorder="1" applyAlignment="1" applyProtection="1">
      <alignment horizontal="center"/>
      <protection locked="0"/>
    </xf>
    <xf numFmtId="0" fontId="20" fillId="9" borderId="34" xfId="7" applyFont="1" applyFill="1" applyBorder="1" applyAlignment="1">
      <alignment horizontal="center"/>
    </xf>
    <xf numFmtId="0" fontId="20" fillId="9" borderId="35" xfId="7" applyFont="1" applyFill="1" applyBorder="1" applyAlignment="1">
      <alignment horizontal="center"/>
    </xf>
    <xf numFmtId="0" fontId="17" fillId="0" borderId="24" xfId="7" applyFont="1" applyBorder="1" applyAlignment="1">
      <alignment horizontal="center"/>
    </xf>
    <xf numFmtId="14" fontId="17" fillId="10" borderId="5" xfId="7" applyNumberFormat="1" applyFont="1" applyFill="1" applyBorder="1" applyAlignment="1" applyProtection="1">
      <alignment horizontal="center"/>
      <protection locked="0"/>
    </xf>
    <xf numFmtId="0" fontId="17" fillId="9" borderId="5" xfId="7" applyFont="1" applyFill="1" applyBorder="1" applyAlignment="1">
      <alignment horizontal="center"/>
    </xf>
    <xf numFmtId="0" fontId="17" fillId="0" borderId="25" xfId="7" applyFont="1" applyBorder="1" applyAlignment="1">
      <alignment horizontal="center"/>
    </xf>
    <xf numFmtId="0" fontId="17" fillId="9" borderId="44" xfId="7" applyFont="1" applyFill="1" applyBorder="1" applyAlignment="1">
      <alignment horizontal="center"/>
    </xf>
    <xf numFmtId="0" fontId="20" fillId="10" borderId="24" xfId="7" applyFont="1" applyFill="1" applyBorder="1" applyAlignment="1" applyProtection="1">
      <alignment horizontal="left"/>
      <protection locked="0"/>
    </xf>
    <xf numFmtId="0" fontId="20" fillId="9" borderId="24" xfId="7" applyFont="1" applyFill="1" applyBorder="1" applyAlignment="1">
      <alignment horizontal="left"/>
    </xf>
    <xf numFmtId="0" fontId="20" fillId="9" borderId="25" xfId="7" applyFont="1" applyFill="1" applyBorder="1" applyAlignment="1">
      <alignment horizontal="left"/>
    </xf>
    <xf numFmtId="0" fontId="28" fillId="7" borderId="50" xfId="0" applyFont="1" applyFill="1" applyBorder="1" applyAlignment="1">
      <alignment horizontal="center"/>
    </xf>
    <xf numFmtId="0" fontId="28" fillId="7" borderId="51" xfId="0" applyFont="1" applyFill="1" applyBorder="1" applyAlignment="1">
      <alignment horizontal="center"/>
    </xf>
    <xf numFmtId="0" fontId="28" fillId="7" borderId="52" xfId="0" applyFont="1" applyFill="1" applyBorder="1" applyAlignment="1">
      <alignment horizontal="center"/>
    </xf>
    <xf numFmtId="0" fontId="20" fillId="11" borderId="11" xfId="0" applyFont="1" applyFill="1" applyBorder="1" applyAlignment="1"/>
    <xf numFmtId="0" fontId="20" fillId="11" borderId="12" xfId="0" applyFont="1" applyFill="1" applyBorder="1" applyAlignment="1"/>
    <xf numFmtId="0" fontId="20" fillId="11" borderId="13" xfId="0" applyFont="1" applyFill="1" applyBorder="1" applyAlignment="1"/>
    <xf numFmtId="0" fontId="28" fillId="5" borderId="11" xfId="0" applyFont="1" applyFill="1" applyBorder="1" applyAlignment="1">
      <alignment horizontal="left"/>
    </xf>
    <xf numFmtId="0" fontId="28" fillId="5" borderId="12" xfId="0" applyFont="1" applyFill="1" applyBorder="1" applyAlignment="1">
      <alignment horizontal="left"/>
    </xf>
    <xf numFmtId="0" fontId="28" fillId="5" borderId="13" xfId="0" applyFont="1" applyFill="1" applyBorder="1" applyAlignment="1">
      <alignment horizontal="left"/>
    </xf>
    <xf numFmtId="0" fontId="20" fillId="10" borderId="30" xfId="0" applyFont="1" applyFill="1" applyBorder="1" applyAlignment="1" applyProtection="1">
      <protection locked="0"/>
    </xf>
    <xf numFmtId="0" fontId="20" fillId="10" borderId="16" xfId="0" applyFont="1" applyFill="1" applyBorder="1" applyAlignment="1"/>
    <xf numFmtId="0" fontId="20" fillId="9" borderId="16" xfId="7" applyFont="1" applyFill="1" applyBorder="1" applyAlignment="1">
      <alignment horizontal="left"/>
    </xf>
    <xf numFmtId="0" fontId="20" fillId="9" borderId="31" xfId="7" applyFont="1" applyFill="1" applyBorder="1" applyAlignment="1">
      <alignment horizontal="left"/>
    </xf>
    <xf numFmtId="0" fontId="20" fillId="10" borderId="36" xfId="0" applyFont="1" applyFill="1" applyBorder="1" applyAlignment="1" applyProtection="1">
      <alignment horizontal="left"/>
      <protection locked="0"/>
    </xf>
    <xf numFmtId="0" fontId="20" fillId="9" borderId="24" xfId="0" applyFont="1" applyFill="1" applyBorder="1" applyAlignment="1" applyProtection="1">
      <alignment horizontal="left"/>
      <protection locked="0"/>
    </xf>
    <xf numFmtId="0" fontId="20" fillId="9" borderId="25" xfId="0" applyFont="1" applyFill="1" applyBorder="1" applyAlignment="1" applyProtection="1">
      <alignment horizontal="left"/>
      <protection locked="0"/>
    </xf>
    <xf numFmtId="0" fontId="20" fillId="10" borderId="12" xfId="7" applyFont="1" applyFill="1" applyBorder="1" applyAlignment="1" applyProtection="1">
      <alignment horizontal="left"/>
      <protection locked="0"/>
    </xf>
    <xf numFmtId="0" fontId="20" fillId="9" borderId="12" xfId="7" applyFont="1" applyFill="1" applyBorder="1" applyAlignment="1">
      <alignment horizontal="left"/>
    </xf>
    <xf numFmtId="0" fontId="20" fillId="9" borderId="48" xfId="7" applyFont="1" applyFill="1" applyBorder="1" applyAlignment="1">
      <alignment horizontal="left"/>
    </xf>
    <xf numFmtId="49" fontId="20" fillId="0" borderId="24" xfId="0" quotePrefix="1" applyNumberFormat="1" applyFont="1" applyBorder="1" applyAlignment="1">
      <alignment horizontal="right"/>
    </xf>
    <xf numFmtId="49" fontId="20" fillId="0" borderId="25" xfId="0" applyNumberFormat="1" applyFont="1" applyBorder="1" applyAlignment="1">
      <alignment horizontal="right"/>
    </xf>
    <xf numFmtId="14" fontId="20" fillId="0" borderId="15" xfId="0" applyNumberFormat="1" applyFont="1" applyBorder="1" applyAlignment="1">
      <alignment horizontal="right"/>
    </xf>
    <xf numFmtId="14" fontId="20" fillId="0" borderId="28" xfId="0" applyNumberFormat="1" applyFont="1" applyBorder="1" applyAlignment="1">
      <alignment horizontal="right"/>
    </xf>
    <xf numFmtId="49" fontId="20" fillId="0" borderId="16" xfId="0" applyNumberFormat="1" applyFont="1" applyBorder="1" applyAlignment="1">
      <alignment horizontal="right"/>
    </xf>
    <xf numFmtId="49" fontId="20" fillId="0" borderId="31" xfId="0" applyNumberFormat="1" applyFont="1" applyBorder="1" applyAlignment="1">
      <alignment horizontal="right"/>
    </xf>
    <xf numFmtId="0" fontId="20" fillId="10" borderId="66" xfId="7" applyFont="1" applyFill="1" applyBorder="1" applyAlignment="1" applyProtection="1">
      <alignment horizontal="left"/>
      <protection locked="0"/>
    </xf>
    <xf numFmtId="0" fontId="20" fillId="10" borderId="51" xfId="7" applyFont="1" applyFill="1" applyBorder="1" applyAlignment="1" applyProtection="1">
      <alignment horizontal="left"/>
      <protection locked="0"/>
    </xf>
    <xf numFmtId="0" fontId="20" fillId="10" borderId="52" xfId="7" applyFont="1" applyFill="1" applyBorder="1" applyAlignment="1" applyProtection="1">
      <alignment horizontal="left"/>
      <protection locked="0"/>
    </xf>
    <xf numFmtId="0" fontId="20" fillId="8" borderId="11" xfId="0" applyFont="1" applyFill="1" applyBorder="1" applyAlignment="1"/>
    <xf numFmtId="0" fontId="20" fillId="8" borderId="12" xfId="0" applyFont="1" applyFill="1" applyBorder="1" applyAlignment="1"/>
    <xf numFmtId="0" fontId="20" fillId="8" borderId="13" xfId="0" applyFont="1" applyFill="1" applyBorder="1" applyAlignment="1"/>
    <xf numFmtId="0" fontId="20" fillId="8" borderId="11" xfId="0" applyFont="1" applyFill="1" applyBorder="1" applyAlignment="1">
      <alignment wrapText="1"/>
    </xf>
    <xf numFmtId="0" fontId="20" fillId="8" borderId="12" xfId="0" applyFont="1" applyFill="1" applyBorder="1" applyAlignment="1">
      <alignment wrapText="1"/>
    </xf>
    <xf numFmtId="0" fontId="20" fillId="8" borderId="13" xfId="0" applyFont="1" applyFill="1" applyBorder="1" applyAlignment="1">
      <alignment wrapText="1"/>
    </xf>
    <xf numFmtId="0" fontId="20" fillId="10" borderId="34" xfId="7" applyFont="1" applyFill="1" applyBorder="1" applyAlignment="1" applyProtection="1">
      <alignment horizontal="left"/>
      <protection locked="0"/>
    </xf>
    <xf numFmtId="0" fontId="20" fillId="9" borderId="34" xfId="7" applyFont="1" applyFill="1" applyBorder="1" applyAlignment="1">
      <alignment horizontal="left"/>
    </xf>
    <xf numFmtId="0" fontId="20" fillId="9" borderId="35" xfId="7" applyFont="1" applyFill="1" applyBorder="1" applyAlignment="1">
      <alignment horizontal="left"/>
    </xf>
    <xf numFmtId="0" fontId="20" fillId="11" borderId="11" xfId="0" applyFont="1" applyFill="1" applyBorder="1" applyAlignment="1">
      <alignment vertical="top"/>
    </xf>
    <xf numFmtId="0" fontId="20" fillId="11" borderId="12" xfId="0" applyFont="1" applyFill="1" applyBorder="1" applyAlignment="1">
      <alignment vertical="top"/>
    </xf>
    <xf numFmtId="0" fontId="20" fillId="11" borderId="13" xfId="0" applyFont="1" applyFill="1" applyBorder="1" applyAlignment="1">
      <alignment vertical="top"/>
    </xf>
    <xf numFmtId="174" fontId="55" fillId="0" borderId="58" xfId="3" quotePrefix="1" applyNumberFormat="1" applyFont="1" applyFill="1" applyBorder="1" applyAlignment="1">
      <alignment horizontal="center" vertical="center" wrapText="1"/>
    </xf>
    <xf numFmtId="174" fontId="55" fillId="0" borderId="59" xfId="3" quotePrefix="1" applyNumberFormat="1" applyFont="1" applyFill="1" applyBorder="1" applyAlignment="1">
      <alignment horizontal="center" vertical="center" wrapText="1"/>
    </xf>
    <xf numFmtId="174" fontId="55" fillId="0" borderId="57" xfId="3" quotePrefix="1" applyNumberFormat="1" applyFont="1" applyFill="1" applyBorder="1" applyAlignment="1">
      <alignment horizontal="center" vertical="center" wrapText="1"/>
    </xf>
    <xf numFmtId="0" fontId="28" fillId="0" borderId="1" xfId="17" applyFont="1" applyBorder="1" applyAlignment="1">
      <alignment horizontal="center" vertical="center"/>
    </xf>
    <xf numFmtId="0" fontId="28" fillId="0" borderId="2" xfId="17" applyFont="1" applyBorder="1" applyAlignment="1">
      <alignment horizontal="center" vertical="center"/>
    </xf>
    <xf numFmtId="0" fontId="28" fillId="0" borderId="8" xfId="17" applyFont="1" applyBorder="1" applyAlignment="1">
      <alignment horizontal="center" vertical="center"/>
    </xf>
    <xf numFmtId="0" fontId="28" fillId="0" borderId="4" xfId="17" applyFont="1" applyBorder="1" applyAlignment="1">
      <alignment horizontal="center" vertical="center"/>
    </xf>
    <xf numFmtId="10" fontId="17" fillId="0" borderId="15" xfId="3" applyNumberFormat="1" applyFont="1" applyBorder="1" applyAlignment="1">
      <alignment horizontal="center" vertical="center"/>
    </xf>
    <xf numFmtId="0" fontId="28" fillId="0" borderId="23" xfId="17" applyFont="1" applyBorder="1" applyAlignment="1">
      <alignment horizontal="center" vertical="center" wrapText="1"/>
    </xf>
    <xf numFmtId="0" fontId="28" fillId="0" borderId="24" xfId="17" applyFont="1" applyBorder="1" applyAlignment="1">
      <alignment horizontal="center" vertical="center" wrapText="1"/>
    </xf>
    <xf numFmtId="0" fontId="28" fillId="0" borderId="24" xfId="17" applyFont="1" applyBorder="1" applyAlignment="1">
      <alignment horizontal="center" vertical="center"/>
    </xf>
    <xf numFmtId="177" fontId="28" fillId="0" borderId="24" xfId="16" applyNumberFormat="1" applyFont="1" applyBorder="1" applyAlignment="1">
      <alignment horizontal="center" vertical="center"/>
    </xf>
    <xf numFmtId="177" fontId="28" fillId="0" borderId="25" xfId="16" applyNumberFormat="1" applyFont="1" applyBorder="1" applyAlignment="1">
      <alignment horizontal="center" vertical="center"/>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5" xfId="0" applyFont="1" applyFill="1" applyBorder="1" applyAlignment="1">
      <alignment horizontal="center" vertical="center"/>
    </xf>
    <xf numFmtId="0" fontId="28" fillId="3" borderId="6" xfId="0" applyFont="1" applyFill="1" applyBorder="1" applyAlignment="1">
      <alignment horizontal="center" vertical="center"/>
    </xf>
    <xf numFmtId="0" fontId="28" fillId="3" borderId="7" xfId="0" applyFont="1" applyFill="1" applyBorder="1" applyAlignment="1">
      <alignment horizontal="center" vertical="center"/>
    </xf>
    <xf numFmtId="0" fontId="28" fillId="3" borderId="5" xfId="0" applyFont="1" applyFill="1" applyBorder="1" applyAlignment="1">
      <alignment horizontal="left" vertical="center"/>
    </xf>
    <xf numFmtId="0" fontId="28" fillId="3" borderId="6" xfId="0" applyFont="1" applyFill="1" applyBorder="1" applyAlignment="1">
      <alignment horizontal="left" vertical="center"/>
    </xf>
    <xf numFmtId="0" fontId="28" fillId="3" borderId="7" xfId="0" applyFont="1" applyFill="1" applyBorder="1" applyAlignment="1">
      <alignment horizontal="left" vertical="center"/>
    </xf>
    <xf numFmtId="0" fontId="8" fillId="0" borderId="11" xfId="0" applyFont="1" applyBorder="1" applyAlignment="1"/>
    <xf numFmtId="0" fontId="8" fillId="0" borderId="13" xfId="0" applyFont="1" applyBorder="1" applyAlignment="1"/>
    <xf numFmtId="0" fontId="8" fillId="0" borderId="15" xfId="0" applyFont="1" applyBorder="1" applyAlignment="1"/>
    <xf numFmtId="10" fontId="16" fillId="0" borderId="5" xfId="3" applyNumberFormat="1" applyFont="1" applyFill="1" applyBorder="1" applyAlignment="1" applyProtection="1">
      <alignment horizontal="center" vertical="center"/>
    </xf>
    <xf numFmtId="10" fontId="16" fillId="0" borderId="6" xfId="3" applyNumberFormat="1" applyFont="1" applyFill="1" applyBorder="1" applyAlignment="1" applyProtection="1">
      <alignment horizontal="center" vertical="center"/>
    </xf>
    <xf numFmtId="10" fontId="16" fillId="0" borderId="7" xfId="3" applyNumberFormat="1" applyFont="1" applyFill="1" applyBorder="1" applyAlignment="1" applyProtection="1">
      <alignment horizontal="center" vertical="center"/>
    </xf>
    <xf numFmtId="9" fontId="16" fillId="0" borderId="11" xfId="3" applyFont="1" applyBorder="1" applyAlignment="1" applyProtection="1">
      <alignment horizontal="center" vertical="center"/>
    </xf>
    <xf numFmtId="9" fontId="16" fillId="0" borderId="13" xfId="3" applyFont="1" applyBorder="1" applyAlignment="1" applyProtection="1">
      <alignment horizontal="center" vertical="center"/>
    </xf>
    <xf numFmtId="0" fontId="32" fillId="0" borderId="58" xfId="8" applyFont="1" applyBorder="1" applyAlignment="1">
      <alignment horizontal="center" vertical="center" wrapText="1"/>
    </xf>
    <xf numFmtId="0" fontId="32" fillId="0" borderId="59" xfId="8" applyFont="1" applyBorder="1" applyAlignment="1">
      <alignment horizontal="center" vertical="center" wrapText="1"/>
    </xf>
    <xf numFmtId="0" fontId="32" fillId="0" borderId="57" xfId="8" applyFont="1" applyBorder="1" applyAlignment="1">
      <alignment horizontal="center" vertical="center" wrapText="1"/>
    </xf>
    <xf numFmtId="0" fontId="32" fillId="0" borderId="11" xfId="0" applyFont="1" applyBorder="1" applyAlignment="1">
      <alignment horizontal="left"/>
    </xf>
    <xf numFmtId="0" fontId="32" fillId="0" borderId="13" xfId="0" applyFont="1" applyBorder="1" applyAlignment="1">
      <alignment horizontal="left"/>
    </xf>
    <xf numFmtId="0" fontId="32" fillId="0" borderId="15" xfId="0" applyFont="1" applyBorder="1" applyAlignment="1">
      <alignment horizontal="left"/>
    </xf>
    <xf numFmtId="9" fontId="20" fillId="10" borderId="11" xfId="0" applyNumberFormat="1" applyFont="1" applyFill="1" applyBorder="1" applyAlignment="1" applyProtection="1">
      <alignment horizontal="center"/>
      <protection locked="0"/>
    </xf>
    <xf numFmtId="9" fontId="20" fillId="10" borderId="13" xfId="0" applyNumberFormat="1" applyFont="1" applyFill="1" applyBorder="1" applyAlignment="1">
      <alignment horizontal="center"/>
    </xf>
    <xf numFmtId="44" fontId="20" fillId="10" borderId="11" xfId="4" applyFont="1" applyFill="1" applyBorder="1" applyAlignment="1" applyProtection="1">
      <alignment horizontal="center"/>
      <protection locked="0"/>
    </xf>
    <xf numFmtId="44" fontId="20" fillId="10" borderId="13" xfId="4" applyFont="1" applyFill="1" applyBorder="1" applyAlignment="1">
      <alignment horizontal="center"/>
    </xf>
    <xf numFmtId="0" fontId="20" fillId="0" borderId="15" xfId="0" applyFont="1" applyFill="1" applyBorder="1" applyAlignment="1">
      <alignment horizontal="center"/>
    </xf>
    <xf numFmtId="0" fontId="20" fillId="0" borderId="16" xfId="0" applyFont="1" applyFill="1" applyBorder="1" applyAlignment="1">
      <alignment horizontal="center"/>
    </xf>
    <xf numFmtId="0" fontId="20" fillId="0" borderId="10" xfId="0" applyFont="1" applyFill="1" applyBorder="1" applyAlignment="1">
      <alignment horizontal="center"/>
    </xf>
    <xf numFmtId="0" fontId="20" fillId="0" borderId="8" xfId="0" applyFont="1" applyFill="1" applyBorder="1" applyAlignment="1">
      <alignment horizontal="center"/>
    </xf>
    <xf numFmtId="0" fontId="20" fillId="0" borderId="4" xfId="0" applyFont="1" applyFill="1" applyBorder="1" applyAlignment="1">
      <alignment horizontal="center"/>
    </xf>
    <xf numFmtId="169" fontId="20" fillId="0" borderId="15" xfId="10" applyNumberFormat="1" applyFont="1" applyFill="1" applyBorder="1" applyAlignment="1" applyProtection="1">
      <alignment horizontal="center"/>
    </xf>
    <xf numFmtId="0" fontId="32" fillId="0" borderId="15" xfId="0" applyFont="1" applyFill="1" applyBorder="1" applyAlignment="1">
      <alignment horizontal="center" vertical="center" wrapText="1"/>
    </xf>
    <xf numFmtId="9" fontId="16" fillId="0" borderId="14" xfId="3" applyFont="1" applyBorder="1" applyAlignment="1" applyProtection="1">
      <alignment horizontal="center" vertical="center"/>
    </xf>
    <xf numFmtId="9" fontId="16" fillId="0" borderId="2" xfId="3" applyFont="1" applyBorder="1" applyAlignment="1" applyProtection="1">
      <alignment horizontal="center" vertical="center"/>
    </xf>
    <xf numFmtId="9" fontId="16" fillId="0" borderId="10" xfId="3" applyFont="1" applyBorder="1" applyAlignment="1" applyProtection="1">
      <alignment horizontal="center" vertical="center"/>
    </xf>
    <xf numFmtId="9" fontId="16" fillId="0" borderId="4" xfId="3" applyFont="1" applyBorder="1" applyAlignment="1" applyProtection="1">
      <alignment horizontal="center" vertical="center"/>
    </xf>
    <xf numFmtId="9" fontId="16" fillId="0" borderId="15" xfId="3" applyFont="1" applyBorder="1" applyAlignment="1" applyProtection="1">
      <alignment horizontal="center" vertical="center"/>
    </xf>
    <xf numFmtId="0" fontId="11" fillId="0" borderId="12" xfId="0" applyFont="1" applyBorder="1" applyAlignment="1">
      <alignment horizontal="right"/>
    </xf>
    <xf numFmtId="0" fontId="11" fillId="0" borderId="13" xfId="0" applyFont="1" applyBorder="1" applyAlignment="1">
      <alignment horizontal="right"/>
    </xf>
    <xf numFmtId="49" fontId="7" fillId="0" borderId="8" xfId="0" applyNumberFormat="1" applyFont="1" applyBorder="1" applyAlignment="1">
      <alignment horizontal="left" vertical="center"/>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1"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vertical="center"/>
    </xf>
    <xf numFmtId="9" fontId="16" fillId="0" borderId="5" xfId="3" applyFont="1" applyBorder="1" applyAlignment="1" applyProtection="1">
      <alignment horizontal="center" vertical="center"/>
    </xf>
    <xf numFmtId="9" fontId="16" fillId="0" borderId="7" xfId="3" applyFont="1" applyBorder="1" applyAlignment="1" applyProtection="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28" fillId="0" borderId="58" xfId="17" quotePrefix="1" applyFont="1" applyBorder="1" applyAlignment="1">
      <alignment horizontal="center" vertical="center" wrapText="1"/>
    </xf>
    <xf numFmtId="0" fontId="28" fillId="0" borderId="59" xfId="17" quotePrefix="1" applyFont="1" applyBorder="1" applyAlignment="1">
      <alignment horizontal="center" vertical="center" wrapText="1"/>
    </xf>
    <xf numFmtId="10" fontId="20" fillId="0" borderId="27" xfId="0" applyNumberFormat="1" applyFont="1" applyBorder="1" applyAlignment="1">
      <alignment horizontal="center"/>
    </xf>
    <xf numFmtId="10" fontId="20" fillId="0" borderId="28" xfId="0" applyNumberFormat="1" applyFont="1" applyBorder="1" applyAlignment="1">
      <alignment horizontal="center"/>
    </xf>
    <xf numFmtId="0" fontId="32" fillId="0" borderId="38" xfId="0" applyFont="1" applyBorder="1" applyAlignment="1">
      <alignment horizontal="center" vertical="center"/>
    </xf>
    <xf numFmtId="0" fontId="32" fillId="0" borderId="41" xfId="0" applyFont="1" applyBorder="1" applyAlignment="1">
      <alignment horizontal="center" vertical="center"/>
    </xf>
    <xf numFmtId="0" fontId="32" fillId="0" borderId="49" xfId="0" applyFont="1" applyBorder="1" applyAlignment="1">
      <alignment horizontal="center" vertical="center"/>
    </xf>
    <xf numFmtId="0" fontId="32" fillId="0" borderId="55" xfId="0" applyFont="1" applyBorder="1" applyAlignment="1">
      <alignment horizontal="center" vertical="center"/>
    </xf>
    <xf numFmtId="0" fontId="32" fillId="0" borderId="23" xfId="0" applyFont="1" applyBorder="1" applyAlignment="1">
      <alignment horizontal="center" vertical="center" wrapText="1"/>
    </xf>
    <xf numFmtId="0" fontId="32" fillId="0" borderId="66" xfId="0" applyFont="1" applyBorder="1" applyAlignment="1">
      <alignment horizontal="center" vertical="center" wrapText="1"/>
    </xf>
    <xf numFmtId="0" fontId="32" fillId="0" borderId="25" xfId="0" applyFont="1" applyBorder="1" applyAlignment="1">
      <alignment horizontal="center" vertical="center" wrapText="1"/>
    </xf>
    <xf numFmtId="10" fontId="8" fillId="10" borderId="62" xfId="3" applyNumberFormat="1" applyFont="1" applyFill="1" applyBorder="1" applyAlignment="1" applyProtection="1">
      <alignment horizontal="center" vertical="center"/>
      <protection locked="0"/>
    </xf>
    <xf numFmtId="10" fontId="8" fillId="10" borderId="59" xfId="3" applyNumberFormat="1" applyFont="1" applyFill="1" applyBorder="1" applyAlignment="1">
      <alignment horizontal="center" vertical="center"/>
    </xf>
    <xf numFmtId="10" fontId="8" fillId="10" borderId="57" xfId="3" applyNumberFormat="1" applyFont="1" applyFill="1" applyBorder="1" applyAlignment="1">
      <alignment horizontal="center" vertical="center"/>
    </xf>
    <xf numFmtId="0" fontId="57" fillId="0" borderId="76" xfId="0" applyFont="1" applyBorder="1" applyAlignment="1">
      <alignment horizontal="center" vertical="center"/>
    </xf>
    <xf numFmtId="0" fontId="57" fillId="0" borderId="4" xfId="0" applyFont="1" applyBorder="1" applyAlignment="1">
      <alignment horizontal="center" vertical="center"/>
    </xf>
    <xf numFmtId="10" fontId="20" fillId="0" borderId="30" xfId="0" applyNumberFormat="1" applyFont="1" applyBorder="1" applyAlignment="1">
      <alignment horizontal="center"/>
    </xf>
    <xf numFmtId="10" fontId="20" fillId="0" borderId="31" xfId="0" applyNumberFormat="1" applyFont="1" applyBorder="1" applyAlignment="1">
      <alignment horizontal="center"/>
    </xf>
    <xf numFmtId="10" fontId="20" fillId="0" borderId="13" xfId="0" applyNumberFormat="1" applyFont="1" applyBorder="1" applyAlignment="1">
      <alignment horizontal="center"/>
    </xf>
    <xf numFmtId="10" fontId="20" fillId="0" borderId="37" xfId="0" applyNumberFormat="1" applyFont="1" applyBorder="1" applyAlignment="1">
      <alignment horizontal="center"/>
    </xf>
    <xf numFmtId="0" fontId="20" fillId="0" borderId="32" xfId="0" applyFont="1" applyBorder="1" applyAlignment="1">
      <alignment horizontal="left" vertical="top" wrapText="1"/>
    </xf>
    <xf numFmtId="0" fontId="20" fillId="0" borderId="0" xfId="0" applyFont="1" applyAlignment="1">
      <alignment horizontal="left" vertical="top" wrapText="1"/>
    </xf>
    <xf numFmtId="0" fontId="20" fillId="0" borderId="42" xfId="0" applyFont="1" applyBorder="1" applyAlignment="1">
      <alignment horizontal="left" vertical="top" wrapText="1"/>
    </xf>
    <xf numFmtId="0" fontId="20" fillId="0" borderId="39" xfId="0" applyFont="1" applyBorder="1" applyAlignment="1">
      <alignment horizontal="left" vertical="top" wrapText="1"/>
    </xf>
    <xf numFmtId="0" fontId="20" fillId="0" borderId="19" xfId="0" applyFont="1" applyBorder="1" applyAlignment="1">
      <alignment horizontal="left" vertical="top" wrapText="1"/>
    </xf>
    <xf numFmtId="0" fontId="20" fillId="0" borderId="18" xfId="0" applyFont="1" applyBorder="1" applyAlignment="1">
      <alignment horizontal="left" vertical="top" wrapText="1"/>
    </xf>
    <xf numFmtId="0" fontId="20" fillId="10" borderId="11" xfId="0" applyFont="1" applyFill="1" applyBorder="1" applyAlignment="1" applyProtection="1">
      <alignment horizontal="left" vertical="center" wrapText="1"/>
      <protection locked="0"/>
    </xf>
    <xf numFmtId="0" fontId="20" fillId="10" borderId="12" xfId="0" applyFont="1" applyFill="1" applyBorder="1" applyAlignment="1">
      <alignment horizontal="left" vertical="center" wrapText="1"/>
    </xf>
    <xf numFmtId="0" fontId="20" fillId="10" borderId="13" xfId="0" applyFont="1" applyFill="1" applyBorder="1" applyAlignment="1">
      <alignment horizontal="left" vertical="center" wrapText="1"/>
    </xf>
  </cellXfs>
  <cellStyles count="30">
    <cellStyle name="Euro" xfId="1"/>
    <cellStyle name="Komma" xfId="16" builtinId="3"/>
    <cellStyle name="Komma 2" xfId="11"/>
    <cellStyle name="Komma 2 2" xfId="18"/>
    <cellStyle name="Komma 2 3" xfId="25"/>
    <cellStyle name="Komma 3" xfId="19"/>
    <cellStyle name="ohne" xfId="2"/>
    <cellStyle name="Prozent" xfId="3" builtinId="5"/>
    <cellStyle name="Prozent 2" xfId="5"/>
    <cellStyle name="Prozent 3" xfId="9"/>
    <cellStyle name="Prozent 3 2" xfId="23"/>
    <cellStyle name="Standard" xfId="0" builtinId="0"/>
    <cellStyle name="Standard 2" xfId="7"/>
    <cellStyle name="Standard 2 2" xfId="8"/>
    <cellStyle name="Standard 2 3" xfId="14"/>
    <cellStyle name="Standard 2 3 2" xfId="28"/>
    <cellStyle name="Standard 2 4" xfId="22"/>
    <cellStyle name="Standard 3" xfId="13"/>
    <cellStyle name="Standard 3 2" xfId="27"/>
    <cellStyle name="Standard 4" xfId="15"/>
    <cellStyle name="Standard 4 2" xfId="29"/>
    <cellStyle name="Standard 5" xfId="17"/>
    <cellStyle name="Währung" xfId="4" builtinId="4"/>
    <cellStyle name="Währung [0]" xfId="6" builtinId="7"/>
    <cellStyle name="Währung [0] 2" xfId="21"/>
    <cellStyle name="Währung 2" xfId="10"/>
    <cellStyle name="Währung 2 2" xfId="24"/>
    <cellStyle name="Währung 3" xfId="12"/>
    <cellStyle name="Währung 3 2" xfId="26"/>
    <cellStyle name="Währung 4"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223837</xdr:colOff>
      <xdr:row>1</xdr:row>
      <xdr:rowOff>42863</xdr:rowOff>
    </xdr:from>
    <xdr:to>
      <xdr:col>5</xdr:col>
      <xdr:colOff>723901</xdr:colOff>
      <xdr:row>39</xdr:row>
      <xdr:rowOff>161926</xdr:rowOff>
    </xdr:to>
    <xdr:sp macro="" textlink="">
      <xdr:nvSpPr>
        <xdr:cNvPr id="4" name="Geschweifte Klammer links 3">
          <a:extLst>
            <a:ext uri="{FF2B5EF4-FFF2-40B4-BE49-F238E27FC236}">
              <a16:creationId xmlns:a16="http://schemas.microsoft.com/office/drawing/2014/main" id="{00000000-0008-0000-0000-000004000000}"/>
            </a:ext>
          </a:extLst>
        </xdr:cNvPr>
        <xdr:cNvSpPr/>
      </xdr:nvSpPr>
      <xdr:spPr>
        <a:xfrm>
          <a:off x="7653337" y="490538"/>
          <a:ext cx="500064" cy="7462838"/>
        </a:xfrm>
        <a:prstGeom prst="leftBrace">
          <a:avLst>
            <a:gd name="adj1" fmla="val 12132"/>
            <a:gd name="adj2" fmla="val 1997"/>
          </a:avLst>
        </a:prstGeom>
        <a:ln w="381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pageSetUpPr fitToPage="1"/>
  </sheetPr>
  <dimension ref="A1:N121"/>
  <sheetViews>
    <sheetView showGridLines="0" tabSelected="1" topLeftCell="A97" zoomScale="70" zoomScaleNormal="70" zoomScaleSheetLayoutView="140" workbookViewId="0">
      <selection activeCell="B116" sqref="B116:J116"/>
    </sheetView>
  </sheetViews>
  <sheetFormatPr baseColWidth="10" defaultColWidth="11.42578125" defaultRowHeight="15" outlineLevelRow="1" x14ac:dyDescent="0.2"/>
  <cols>
    <col min="1" max="1" width="56.5703125" style="46" customWidth="1"/>
    <col min="2" max="2" width="15" style="46" customWidth="1"/>
    <col min="3" max="3" width="15.85546875" style="46" customWidth="1"/>
    <col min="4" max="4" width="16" style="46" customWidth="1"/>
    <col min="5" max="6" width="11.42578125" style="46"/>
    <col min="7" max="7" width="15.5703125" style="46" customWidth="1"/>
    <col min="8" max="8" width="11.42578125" style="46"/>
    <col min="9" max="9" width="18.5703125" style="46" customWidth="1"/>
    <col min="10" max="10" width="26.42578125" style="46" customWidth="1"/>
    <col min="11" max="12" width="11.42578125" style="46"/>
    <col min="13" max="13" width="12.140625" style="46" bestFit="1" customWidth="1"/>
    <col min="14" max="14" width="19.42578125" style="46" customWidth="1"/>
    <col min="15" max="16384" width="11.42578125" style="48"/>
  </cols>
  <sheetData>
    <row r="1" spans="1:14" ht="21" thickBot="1" x14ac:dyDescent="0.25">
      <c r="A1" s="53" t="s">
        <v>0</v>
      </c>
      <c r="B1" s="48"/>
      <c r="C1" s="48"/>
      <c r="D1" s="48"/>
      <c r="E1" s="48"/>
      <c r="F1" s="48"/>
      <c r="G1" s="48"/>
      <c r="H1"/>
      <c r="I1"/>
      <c r="J1" s="48"/>
      <c r="K1" s="48"/>
      <c r="L1" s="48"/>
      <c r="M1" s="48"/>
      <c r="N1" s="48"/>
    </row>
    <row r="2" spans="1:14" ht="27.75" customHeight="1" x14ac:dyDescent="0.2">
      <c r="A2" s="141" t="s">
        <v>1</v>
      </c>
      <c r="B2" s="1105"/>
      <c r="C2" s="1106"/>
      <c r="D2" s="1106"/>
      <c r="E2" s="1107"/>
      <c r="F2" s="140"/>
      <c r="G2" s="1114" t="s">
        <v>2</v>
      </c>
      <c r="H2" s="1115"/>
      <c r="I2" s="757" t="s">
        <v>3</v>
      </c>
      <c r="J2" s="757" t="s">
        <v>4</v>
      </c>
      <c r="K2" s="757" t="s">
        <v>5</v>
      </c>
      <c r="L2" s="757" t="s">
        <v>6</v>
      </c>
      <c r="M2" s="1046" t="s">
        <v>7</v>
      </c>
      <c r="N2" s="201" t="s">
        <v>529</v>
      </c>
    </row>
    <row r="3" spans="1:14" x14ac:dyDescent="0.2">
      <c r="A3" s="780" t="s">
        <v>489</v>
      </c>
      <c r="B3" s="1108"/>
      <c r="C3" s="1109"/>
      <c r="D3" s="1109"/>
      <c r="E3" s="1110"/>
      <c r="F3" s="140"/>
      <c r="G3" s="1103"/>
      <c r="H3" s="1104"/>
      <c r="I3" s="993"/>
      <c r="J3" s="993"/>
      <c r="K3" s="994"/>
      <c r="L3" s="994"/>
      <c r="M3" s="1044"/>
      <c r="N3" s="995"/>
    </row>
    <row r="4" spans="1:14" x14ac:dyDescent="0.2">
      <c r="A4" s="779" t="s">
        <v>4</v>
      </c>
      <c r="B4" s="1108"/>
      <c r="C4" s="1109"/>
      <c r="D4" s="1109"/>
      <c r="E4" s="1110"/>
      <c r="G4" s="1103"/>
      <c r="H4" s="1104"/>
      <c r="I4" s="993"/>
      <c r="J4" s="993"/>
      <c r="K4" s="994"/>
      <c r="L4" s="994"/>
      <c r="M4" s="1044"/>
      <c r="N4" s="995"/>
    </row>
    <row r="5" spans="1:14" x14ac:dyDescent="0.2">
      <c r="A5" s="779" t="s">
        <v>5</v>
      </c>
      <c r="B5" s="1108"/>
      <c r="C5" s="1109"/>
      <c r="D5" s="1109"/>
      <c r="E5" s="1110"/>
      <c r="G5" s="1103"/>
      <c r="H5" s="1104"/>
      <c r="I5" s="993"/>
      <c r="J5" s="993"/>
      <c r="K5" s="994"/>
      <c r="L5" s="994"/>
      <c r="M5" s="1044"/>
      <c r="N5" s="995"/>
    </row>
    <row r="6" spans="1:14" ht="15.75" thickBot="1" x14ac:dyDescent="0.25">
      <c r="A6" s="146" t="s">
        <v>6</v>
      </c>
      <c r="B6" s="1111"/>
      <c r="C6" s="1112"/>
      <c r="D6" s="1112"/>
      <c r="E6" s="1113"/>
      <c r="G6" s="1103"/>
      <c r="H6" s="1104"/>
      <c r="I6" s="993"/>
      <c r="J6" s="993"/>
      <c r="K6" s="994"/>
      <c r="L6" s="994"/>
      <c r="M6" s="1044"/>
      <c r="N6" s="995"/>
    </row>
    <row r="7" spans="1:14" ht="15.75" thickBot="1" x14ac:dyDescent="0.25">
      <c r="A7" s="78"/>
      <c r="B7" s="79"/>
      <c r="C7" s="79"/>
      <c r="D7" s="79"/>
      <c r="E7" s="79"/>
      <c r="G7" s="1103"/>
      <c r="H7" s="1104"/>
      <c r="I7" s="993"/>
      <c r="J7" s="993"/>
      <c r="K7" s="994"/>
      <c r="L7" s="994"/>
      <c r="M7" s="1044"/>
      <c r="N7" s="995"/>
    </row>
    <row r="8" spans="1:14" x14ac:dyDescent="0.2">
      <c r="A8" s="778" t="s">
        <v>8</v>
      </c>
      <c r="B8" s="1116" t="s">
        <v>9</v>
      </c>
      <c r="C8" s="1116"/>
      <c r="D8" s="1116"/>
      <c r="E8" s="1117"/>
      <c r="F8" s="140"/>
      <c r="G8" s="1103"/>
      <c r="H8" s="1104"/>
      <c r="I8" s="993"/>
      <c r="J8" s="993"/>
      <c r="K8" s="994"/>
      <c r="L8" s="994"/>
      <c r="M8" s="1044"/>
      <c r="N8" s="995"/>
    </row>
    <row r="9" spans="1:14" x14ac:dyDescent="0.2">
      <c r="A9" s="779" t="s">
        <v>10</v>
      </c>
      <c r="B9" s="1108"/>
      <c r="C9" s="1120"/>
      <c r="D9" s="1120"/>
      <c r="E9" s="1121"/>
      <c r="G9" s="1103"/>
      <c r="H9" s="1104"/>
      <c r="I9" s="993"/>
      <c r="J9" s="993"/>
      <c r="K9" s="994"/>
      <c r="L9" s="994"/>
      <c r="M9" s="1044"/>
      <c r="N9" s="995"/>
    </row>
    <row r="10" spans="1:14" x14ac:dyDescent="0.2">
      <c r="A10" s="779" t="s">
        <v>4</v>
      </c>
      <c r="B10" s="1108"/>
      <c r="C10" s="1109"/>
      <c r="D10" s="1109"/>
      <c r="E10" s="1110"/>
      <c r="G10" s="1103"/>
      <c r="H10" s="1104"/>
      <c r="I10" s="993"/>
      <c r="J10" s="993"/>
      <c r="K10" s="994"/>
      <c r="L10" s="994"/>
      <c r="M10" s="1044"/>
      <c r="N10" s="995"/>
    </row>
    <row r="11" spans="1:14" x14ac:dyDescent="0.2">
      <c r="A11" s="779" t="s">
        <v>5</v>
      </c>
      <c r="B11" s="1108"/>
      <c r="C11" s="1109"/>
      <c r="D11" s="1109"/>
      <c r="E11" s="1110"/>
      <c r="G11" s="1103"/>
      <c r="H11" s="1104"/>
      <c r="I11" s="993"/>
      <c r="J11" s="993"/>
      <c r="K11" s="994"/>
      <c r="L11" s="994"/>
      <c r="M11" s="1044"/>
      <c r="N11" s="995"/>
    </row>
    <row r="12" spans="1:14" ht="15.75" thickBot="1" x14ac:dyDescent="0.25">
      <c r="A12" s="146" t="s">
        <v>6</v>
      </c>
      <c r="B12" s="1111"/>
      <c r="C12" s="1112"/>
      <c r="D12" s="1112"/>
      <c r="E12" s="1113"/>
      <c r="G12" s="1103"/>
      <c r="H12" s="1104"/>
      <c r="I12" s="993"/>
      <c r="J12" s="993"/>
      <c r="K12" s="994"/>
      <c r="L12" s="994"/>
      <c r="M12" s="1044"/>
      <c r="N12" s="995"/>
    </row>
    <row r="13" spans="1:14" ht="15.75" thickBot="1" x14ac:dyDescent="0.25">
      <c r="A13" s="49"/>
      <c r="B13" s="140"/>
      <c r="C13" s="140"/>
      <c r="D13" s="140"/>
      <c r="E13" s="140"/>
      <c r="G13" s="1103"/>
      <c r="H13" s="1104"/>
      <c r="I13" s="993"/>
      <c r="J13" s="993"/>
      <c r="K13" s="994"/>
      <c r="L13" s="994"/>
      <c r="M13" s="1044"/>
      <c r="N13" s="995"/>
    </row>
    <row r="14" spans="1:14" x14ac:dyDescent="0.2">
      <c r="A14" s="1118" t="s">
        <v>11</v>
      </c>
      <c r="B14" s="1125" t="s">
        <v>12</v>
      </c>
      <c r="C14" s="1125"/>
      <c r="D14" s="1125" t="s">
        <v>13</v>
      </c>
      <c r="E14" s="1128"/>
      <c r="F14" s="140"/>
      <c r="G14" s="1103"/>
      <c r="H14" s="1104"/>
      <c r="I14" s="993"/>
      <c r="J14" s="993"/>
      <c r="K14" s="994"/>
      <c r="L14" s="994"/>
      <c r="M14" s="1044"/>
      <c r="N14" s="995"/>
    </row>
    <row r="15" spans="1:14" x14ac:dyDescent="0.2">
      <c r="A15" s="1119"/>
      <c r="B15" s="1126">
        <v>44927</v>
      </c>
      <c r="C15" s="1127"/>
      <c r="D15" s="1126">
        <v>45291</v>
      </c>
      <c r="E15" s="1129"/>
      <c r="F15" s="140"/>
      <c r="G15" s="1103"/>
      <c r="H15" s="1104"/>
      <c r="I15" s="993"/>
      <c r="J15" s="993"/>
      <c r="K15" s="994"/>
      <c r="L15" s="994"/>
      <c r="M15" s="1044"/>
      <c r="N15" s="995"/>
    </row>
    <row r="16" spans="1:14" x14ac:dyDescent="0.2">
      <c r="A16" s="202" t="s">
        <v>14</v>
      </c>
      <c r="B16" s="1108"/>
      <c r="C16" s="1109"/>
      <c r="D16" s="1109"/>
      <c r="E16" s="1110"/>
      <c r="G16" s="1103"/>
      <c r="H16" s="1104"/>
      <c r="I16" s="993"/>
      <c r="J16" s="993"/>
      <c r="K16" s="994"/>
      <c r="L16" s="994"/>
      <c r="M16" s="1044"/>
      <c r="N16" s="995"/>
    </row>
    <row r="17" spans="1:14" x14ac:dyDescent="0.2">
      <c r="A17" s="203" t="s">
        <v>15</v>
      </c>
      <c r="B17" s="1108"/>
      <c r="C17" s="1109"/>
      <c r="D17" s="1109"/>
      <c r="E17" s="1110"/>
      <c r="G17" s="1103"/>
      <c r="H17" s="1104"/>
      <c r="I17" s="993"/>
      <c r="J17" s="993"/>
      <c r="K17" s="994"/>
      <c r="L17" s="994"/>
      <c r="M17" s="1044"/>
      <c r="N17" s="995"/>
    </row>
    <row r="18" spans="1:14" ht="15.75" thickBot="1" x14ac:dyDescent="0.25">
      <c r="A18" s="204" t="s">
        <v>16</v>
      </c>
      <c r="B18" s="1111"/>
      <c r="C18" s="1112"/>
      <c r="D18" s="1112"/>
      <c r="E18" s="1113"/>
      <c r="G18" s="1103"/>
      <c r="H18" s="1104"/>
      <c r="I18" s="993"/>
      <c r="J18" s="993"/>
      <c r="K18" s="994"/>
      <c r="L18" s="994"/>
      <c r="M18" s="1044"/>
      <c r="N18" s="995"/>
    </row>
    <row r="19" spans="1:14" x14ac:dyDescent="0.2">
      <c r="A19" s="49"/>
      <c r="B19" s="192"/>
      <c r="C19" s="766" t="s">
        <v>507</v>
      </c>
      <c r="D19" s="140"/>
      <c r="G19" s="1103"/>
      <c r="H19" s="1104"/>
      <c r="I19" s="993"/>
      <c r="J19" s="993"/>
      <c r="K19" s="994"/>
      <c r="L19" s="994"/>
      <c r="M19" s="1044"/>
      <c r="N19" s="995"/>
    </row>
    <row r="20" spans="1:14" ht="15.75" thickBot="1" x14ac:dyDescent="0.25">
      <c r="A20" s="49"/>
      <c r="B20" s="908" t="s">
        <v>17</v>
      </c>
      <c r="C20" s="909" t="s">
        <v>508</v>
      </c>
      <c r="D20" s="252" t="s">
        <v>52</v>
      </c>
      <c r="G20" s="1103"/>
      <c r="H20" s="1104"/>
      <c r="I20" s="993"/>
      <c r="J20" s="993"/>
      <c r="K20" s="994"/>
      <c r="L20" s="994"/>
      <c r="M20" s="1044"/>
      <c r="N20" s="995"/>
    </row>
    <row r="21" spans="1:14" x14ac:dyDescent="0.2">
      <c r="A21" s="141" t="s">
        <v>18</v>
      </c>
      <c r="B21" s="770"/>
      <c r="C21" s="767"/>
      <c r="D21" s="767"/>
      <c r="G21" s="1103"/>
      <c r="H21" s="1104"/>
      <c r="I21" s="993"/>
      <c r="J21" s="993"/>
      <c r="K21" s="994"/>
      <c r="L21" s="994"/>
      <c r="M21" s="1044"/>
      <c r="N21" s="995"/>
    </row>
    <row r="22" spans="1:14" x14ac:dyDescent="0.2">
      <c r="A22" s="771" t="s">
        <v>19</v>
      </c>
      <c r="B22" s="772"/>
      <c r="C22" s="768"/>
      <c r="D22" s="768"/>
      <c r="G22" s="1103"/>
      <c r="H22" s="1104"/>
      <c r="I22" s="993"/>
      <c r="J22" s="993"/>
      <c r="K22" s="994"/>
      <c r="L22" s="994"/>
      <c r="M22" s="1044"/>
      <c r="N22" s="995"/>
    </row>
    <row r="23" spans="1:14" ht="15.75" thickBot="1" x14ac:dyDescent="0.25">
      <c r="A23" s="773" t="s">
        <v>20</v>
      </c>
      <c r="B23" s="774">
        <f>ROUND(B21*B22*365,0)</f>
        <v>0</v>
      </c>
      <c r="C23" s="769">
        <f>ROUND(C21*C22*365,0)</f>
        <v>0</v>
      </c>
      <c r="D23" s="769">
        <f>ROUND(D21*D22*365,0)</f>
        <v>0</v>
      </c>
      <c r="G23" s="1103"/>
      <c r="H23" s="1104"/>
      <c r="I23" s="993"/>
      <c r="J23" s="993"/>
      <c r="K23" s="994"/>
      <c r="L23" s="994"/>
      <c r="M23" s="1044"/>
      <c r="N23" s="995"/>
    </row>
    <row r="24" spans="1:14" ht="18.75" hidden="1" customHeight="1" x14ac:dyDescent="0.25">
      <c r="A24" s="771" t="s">
        <v>457</v>
      </c>
      <c r="B24" s="775">
        <v>0</v>
      </c>
      <c r="C24" s="140"/>
      <c r="D24" s="140"/>
      <c r="G24" s="1103"/>
      <c r="H24" s="1104"/>
      <c r="I24" s="993"/>
      <c r="J24" s="993"/>
      <c r="K24" s="994"/>
      <c r="L24" s="994"/>
      <c r="M24" s="1044"/>
      <c r="N24" s="995"/>
    </row>
    <row r="25" spans="1:14" x14ac:dyDescent="0.2">
      <c r="A25" s="780" t="s">
        <v>510</v>
      </c>
      <c r="B25" s="776"/>
      <c r="C25" s="140"/>
      <c r="D25" s="140"/>
      <c r="G25" s="1103"/>
      <c r="H25" s="1104"/>
      <c r="I25" s="993"/>
      <c r="J25" s="993"/>
      <c r="K25" s="994"/>
      <c r="L25" s="994"/>
      <c r="M25" s="1044"/>
      <c r="N25" s="995"/>
    </row>
    <row r="26" spans="1:14" x14ac:dyDescent="0.2">
      <c r="A26" s="780" t="s">
        <v>511</v>
      </c>
      <c r="B26" s="776"/>
      <c r="C26" s="140"/>
      <c r="D26" s="140"/>
      <c r="G26" s="1103"/>
      <c r="H26" s="1104"/>
      <c r="I26" s="993"/>
      <c r="J26" s="993"/>
      <c r="K26" s="994"/>
      <c r="L26" s="994"/>
      <c r="M26" s="1044"/>
      <c r="N26" s="995"/>
    </row>
    <row r="27" spans="1:14" ht="15.75" thickBot="1" x14ac:dyDescent="0.25">
      <c r="A27" s="782" t="s">
        <v>480</v>
      </c>
      <c r="B27" s="777" t="s">
        <v>599</v>
      </c>
      <c r="C27" s="737"/>
      <c r="D27" s="738"/>
      <c r="E27" s="739"/>
      <c r="G27" s="1103"/>
      <c r="H27" s="1104"/>
      <c r="I27" s="993"/>
      <c r="J27" s="993"/>
      <c r="K27" s="994"/>
      <c r="L27" s="994"/>
      <c r="M27" s="1044"/>
      <c r="N27" s="995"/>
    </row>
    <row r="28" spans="1:14" ht="15.75" thickBot="1" x14ac:dyDescent="0.25">
      <c r="G28" s="1103"/>
      <c r="H28" s="1104"/>
      <c r="I28" s="993"/>
      <c r="J28" s="993"/>
      <c r="K28" s="994"/>
      <c r="L28" s="994"/>
      <c r="M28" s="1044"/>
      <c r="N28" s="995"/>
    </row>
    <row r="29" spans="1:14" x14ac:dyDescent="0.2">
      <c r="A29" s="141" t="s">
        <v>21</v>
      </c>
      <c r="B29" s="1130"/>
      <c r="C29" s="1131"/>
      <c r="D29" s="1131"/>
      <c r="E29" s="1132"/>
      <c r="G29" s="1103"/>
      <c r="H29" s="1104"/>
      <c r="I29" s="993"/>
      <c r="J29" s="993"/>
      <c r="K29" s="994"/>
      <c r="L29" s="994"/>
      <c r="M29" s="1044"/>
      <c r="N29" s="995"/>
    </row>
    <row r="30" spans="1:14" x14ac:dyDescent="0.2">
      <c r="A30" s="780" t="s">
        <v>22</v>
      </c>
      <c r="B30" s="1108"/>
      <c r="C30" s="1120"/>
      <c r="D30" s="1120"/>
      <c r="E30" s="1121"/>
      <c r="G30" s="1103"/>
      <c r="H30" s="1104"/>
      <c r="I30" s="993"/>
      <c r="J30" s="993"/>
      <c r="K30" s="994"/>
      <c r="L30" s="994"/>
      <c r="M30" s="1044"/>
      <c r="N30" s="995"/>
    </row>
    <row r="31" spans="1:14" x14ac:dyDescent="0.2">
      <c r="A31" s="780" t="s">
        <v>22</v>
      </c>
      <c r="B31" s="1108"/>
      <c r="C31" s="1120"/>
      <c r="D31" s="1120"/>
      <c r="E31" s="1121"/>
      <c r="G31" s="1103"/>
      <c r="H31" s="1104"/>
      <c r="I31" s="993"/>
      <c r="J31" s="993"/>
      <c r="K31" s="994"/>
      <c r="L31" s="994"/>
      <c r="M31" s="1044"/>
      <c r="N31" s="995"/>
    </row>
    <row r="32" spans="1:14" ht="15.75" thickBot="1" x14ac:dyDescent="0.25">
      <c r="A32" s="146" t="s">
        <v>23</v>
      </c>
      <c r="B32" s="1111"/>
      <c r="C32" s="1144"/>
      <c r="D32" s="1144"/>
      <c r="E32" s="1145"/>
      <c r="G32" s="1103"/>
      <c r="H32" s="1104"/>
      <c r="I32" s="993"/>
      <c r="J32" s="993"/>
      <c r="K32" s="994"/>
      <c r="L32" s="994"/>
      <c r="M32" s="1044"/>
      <c r="N32" s="995"/>
    </row>
    <row r="33" spans="1:14" ht="15.75" thickBot="1" x14ac:dyDescent="0.25">
      <c r="A33" s="49"/>
      <c r="B33" s="50"/>
      <c r="C33" s="50"/>
      <c r="D33" s="50"/>
      <c r="E33" s="50"/>
      <c r="G33" s="1103"/>
      <c r="H33" s="1104"/>
      <c r="I33" s="993"/>
      <c r="J33" s="993"/>
      <c r="K33" s="994"/>
      <c r="L33" s="994"/>
      <c r="M33" s="1044"/>
      <c r="N33" s="995"/>
    </row>
    <row r="34" spans="1:14" x14ac:dyDescent="0.2">
      <c r="A34" s="141" t="s">
        <v>24</v>
      </c>
      <c r="B34" s="1158"/>
      <c r="C34" s="1159"/>
      <c r="D34" s="1159"/>
      <c r="E34" s="1160"/>
      <c r="G34" s="1103"/>
      <c r="H34" s="1104"/>
      <c r="I34" s="993"/>
      <c r="J34" s="993"/>
      <c r="K34" s="994"/>
      <c r="L34" s="994"/>
      <c r="M34" s="1044"/>
      <c r="N34" s="995"/>
    </row>
    <row r="35" spans="1:14" ht="15.75" thickBot="1" x14ac:dyDescent="0.25">
      <c r="A35" s="1091" t="s">
        <v>606</v>
      </c>
      <c r="B35" s="1122"/>
      <c r="C35" s="1123"/>
      <c r="D35" s="1123"/>
      <c r="E35" s="1124"/>
      <c r="G35" s="1085"/>
      <c r="H35" s="1086"/>
      <c r="I35" s="993"/>
      <c r="J35" s="993"/>
      <c r="K35" s="994"/>
      <c r="L35" s="994"/>
      <c r="M35" s="1044"/>
      <c r="N35" s="995"/>
    </row>
    <row r="36" spans="1:14" ht="15.75" thickBot="1" x14ac:dyDescent="0.25">
      <c r="A36" s="146" t="s">
        <v>25</v>
      </c>
      <c r="B36" s="1122"/>
      <c r="C36" s="1123"/>
      <c r="D36" s="1123"/>
      <c r="E36" s="1124"/>
      <c r="G36" s="1103"/>
      <c r="H36" s="1104"/>
      <c r="I36" s="993"/>
      <c r="J36" s="993"/>
      <c r="K36" s="994"/>
      <c r="L36" s="994"/>
      <c r="M36" s="1044"/>
      <c r="N36" s="995"/>
    </row>
    <row r="37" spans="1:14" ht="15.75" thickBot="1" x14ac:dyDescent="0.25">
      <c r="A37" s="51"/>
      <c r="B37" s="52"/>
      <c r="C37" s="52"/>
      <c r="D37" s="52"/>
      <c r="E37" s="52"/>
      <c r="G37" s="1103"/>
      <c r="H37" s="1104"/>
      <c r="I37" s="993"/>
      <c r="J37" s="993"/>
      <c r="K37" s="994"/>
      <c r="L37" s="994"/>
      <c r="M37" s="1044"/>
      <c r="N37" s="995"/>
    </row>
    <row r="38" spans="1:14" x14ac:dyDescent="0.2">
      <c r="A38" s="781" t="s">
        <v>26</v>
      </c>
      <c r="B38" s="1146" t="s">
        <v>9</v>
      </c>
      <c r="C38" s="1147"/>
      <c r="D38" s="1147"/>
      <c r="E38" s="1148"/>
      <c r="G38" s="1103"/>
      <c r="H38" s="1104"/>
      <c r="I38" s="993"/>
      <c r="J38" s="993"/>
      <c r="K38" s="994"/>
      <c r="L38" s="994"/>
      <c r="M38" s="1044"/>
      <c r="N38" s="995"/>
    </row>
    <row r="39" spans="1:14" x14ac:dyDescent="0.2">
      <c r="A39" s="780" t="s">
        <v>22</v>
      </c>
      <c r="B39" s="1149"/>
      <c r="C39" s="1150"/>
      <c r="D39" s="1150"/>
      <c r="E39" s="1151"/>
      <c r="G39" s="1103"/>
      <c r="H39" s="1104"/>
      <c r="I39" s="993"/>
      <c r="J39" s="993"/>
      <c r="K39" s="994"/>
      <c r="L39" s="994"/>
      <c r="M39" s="1044"/>
      <c r="N39" s="995"/>
    </row>
    <row r="40" spans="1:14" ht="15.75" thickBot="1" x14ac:dyDescent="0.25">
      <c r="A40" s="782" t="s">
        <v>22</v>
      </c>
      <c r="B40" s="1167"/>
      <c r="C40" s="1168"/>
      <c r="D40" s="1168"/>
      <c r="E40" s="1169"/>
      <c r="G40" s="1142"/>
      <c r="H40" s="1143"/>
      <c r="I40" s="996"/>
      <c r="J40" s="996"/>
      <c r="K40" s="997"/>
      <c r="L40" s="997"/>
      <c r="M40" s="1045"/>
      <c r="N40" s="998"/>
    </row>
    <row r="41" spans="1:14" ht="15.75" thickBot="1" x14ac:dyDescent="0.25"/>
    <row r="42" spans="1:14" ht="15.75" x14ac:dyDescent="0.25">
      <c r="A42" s="194" t="s">
        <v>27</v>
      </c>
      <c r="B42" s="1152" t="s">
        <v>580</v>
      </c>
      <c r="C42" s="1153"/>
      <c r="D42" s="219" t="s">
        <v>28</v>
      </c>
      <c r="E42"/>
      <c r="F42"/>
      <c r="G42"/>
      <c r="H42"/>
      <c r="I42"/>
      <c r="J42"/>
      <c r="K42"/>
      <c r="L42"/>
    </row>
    <row r="43" spans="1:14" ht="15.75" x14ac:dyDescent="0.25">
      <c r="A43" s="195" t="s">
        <v>29</v>
      </c>
      <c r="B43" s="1154">
        <v>45251</v>
      </c>
      <c r="C43" s="1155"/>
      <c r="D43" s="206"/>
      <c r="E43"/>
      <c r="F43"/>
      <c r="G43"/>
      <c r="H43"/>
      <c r="I43"/>
      <c r="J43"/>
      <c r="K43"/>
      <c r="L43"/>
    </row>
    <row r="44" spans="1:14" ht="16.5" thickBot="1" x14ac:dyDescent="0.3">
      <c r="A44" s="196" t="s">
        <v>30</v>
      </c>
      <c r="B44" s="1156" t="s">
        <v>557</v>
      </c>
      <c r="C44" s="1157"/>
      <c r="D44" s="205"/>
      <c r="E44"/>
      <c r="F44"/>
      <c r="G44"/>
      <c r="H44"/>
      <c r="I44"/>
      <c r="J44"/>
      <c r="K44"/>
      <c r="L44"/>
    </row>
    <row r="45" spans="1:14" ht="15.75" thickBot="1" x14ac:dyDescent="0.25">
      <c r="A45" s="140"/>
      <c r="B45" s="140"/>
      <c r="C45" s="140"/>
      <c r="D45" s="140"/>
      <c r="E45" s="140"/>
      <c r="F45" s="140"/>
      <c r="G45" s="140"/>
      <c r="H45" s="140"/>
      <c r="I45" s="140"/>
      <c r="J45" s="140"/>
      <c r="K45" s="140"/>
      <c r="L45" s="140"/>
    </row>
    <row r="46" spans="1:14" ht="15.75" outlineLevel="1" x14ac:dyDescent="0.25">
      <c r="A46" s="1133" t="s">
        <v>31</v>
      </c>
      <c r="B46" s="1134"/>
      <c r="C46" s="1134"/>
      <c r="D46" s="1134"/>
      <c r="E46" s="1134"/>
      <c r="F46" s="1134"/>
      <c r="G46" s="1134"/>
      <c r="H46" s="1134"/>
      <c r="I46" s="1134"/>
      <c r="J46" s="1134"/>
      <c r="K46" s="1134"/>
      <c r="L46" s="1135"/>
    </row>
    <row r="47" spans="1:14" ht="15.75" outlineLevel="1" x14ac:dyDescent="0.25">
      <c r="A47" s="197" t="s">
        <v>32</v>
      </c>
      <c r="B47" s="1139" t="s">
        <v>33</v>
      </c>
      <c r="C47" s="1140"/>
      <c r="D47" s="1140"/>
      <c r="E47" s="1140"/>
      <c r="F47" s="1140"/>
      <c r="G47" s="1140"/>
      <c r="H47" s="1140"/>
      <c r="I47" s="1140"/>
      <c r="J47" s="1141"/>
      <c r="K47" s="198" t="s">
        <v>27</v>
      </c>
      <c r="L47" s="199" t="s">
        <v>34</v>
      </c>
    </row>
    <row r="48" spans="1:14" outlineLevel="1" x14ac:dyDescent="0.2">
      <c r="A48" s="207" t="s">
        <v>534</v>
      </c>
      <c r="B48" s="1136" t="s">
        <v>533</v>
      </c>
      <c r="C48" s="1137"/>
      <c r="D48" s="1137"/>
      <c r="E48" s="1137"/>
      <c r="F48" s="1137"/>
      <c r="G48" s="1137"/>
      <c r="H48" s="1137"/>
      <c r="I48" s="1137"/>
      <c r="J48" s="1138"/>
      <c r="K48" s="208" t="s">
        <v>531</v>
      </c>
      <c r="L48" s="209" t="s">
        <v>532</v>
      </c>
    </row>
    <row r="49" spans="1:12" outlineLevel="1" x14ac:dyDescent="0.2">
      <c r="A49" s="207" t="s">
        <v>537</v>
      </c>
      <c r="B49" s="1136" t="s">
        <v>536</v>
      </c>
      <c r="C49" s="1137"/>
      <c r="D49" s="1137"/>
      <c r="E49" s="1137"/>
      <c r="F49" s="1137"/>
      <c r="G49" s="1137"/>
      <c r="H49" s="1137"/>
      <c r="I49" s="1137"/>
      <c r="J49" s="1138"/>
      <c r="K49" s="208" t="s">
        <v>535</v>
      </c>
      <c r="L49" s="209" t="s">
        <v>532</v>
      </c>
    </row>
    <row r="50" spans="1:12" outlineLevel="1" x14ac:dyDescent="0.2">
      <c r="A50" s="207" t="s">
        <v>546</v>
      </c>
      <c r="B50" s="1136" t="s">
        <v>543</v>
      </c>
      <c r="C50" s="1137"/>
      <c r="D50" s="1137"/>
      <c r="E50" s="1137"/>
      <c r="F50" s="1137"/>
      <c r="G50" s="1137"/>
      <c r="H50" s="1137"/>
      <c r="I50" s="1137"/>
      <c r="J50" s="1138"/>
      <c r="K50" s="208" t="s">
        <v>542</v>
      </c>
      <c r="L50" s="209" t="s">
        <v>532</v>
      </c>
    </row>
    <row r="51" spans="1:12" outlineLevel="1" x14ac:dyDescent="0.2">
      <c r="A51" s="207" t="s">
        <v>544</v>
      </c>
      <c r="B51" s="1136" t="s">
        <v>545</v>
      </c>
      <c r="C51" s="1137"/>
      <c r="D51" s="1137"/>
      <c r="E51" s="1137"/>
      <c r="F51" s="1137"/>
      <c r="G51" s="1137"/>
      <c r="H51" s="1137"/>
      <c r="I51" s="1137"/>
      <c r="J51" s="1138"/>
      <c r="K51" s="208" t="s">
        <v>542</v>
      </c>
      <c r="L51" s="209" t="s">
        <v>532</v>
      </c>
    </row>
    <row r="52" spans="1:12" ht="28.5" outlineLevel="1" x14ac:dyDescent="0.2">
      <c r="A52" s="210" t="s">
        <v>547</v>
      </c>
      <c r="B52" s="1058" t="s">
        <v>549</v>
      </c>
      <c r="C52" s="1059"/>
      <c r="D52" s="1059"/>
      <c r="E52" s="1059"/>
      <c r="F52" s="1059"/>
      <c r="G52" s="1059"/>
      <c r="H52" s="1059"/>
      <c r="I52" s="1059"/>
      <c r="J52" s="1060"/>
      <c r="K52" s="208" t="s">
        <v>542</v>
      </c>
      <c r="L52" s="209" t="s">
        <v>532</v>
      </c>
    </row>
    <row r="53" spans="1:12" ht="28.5" outlineLevel="1" x14ac:dyDescent="0.2">
      <c r="A53" s="210" t="s">
        <v>548</v>
      </c>
      <c r="B53" s="1058" t="s">
        <v>550</v>
      </c>
      <c r="C53" s="1059"/>
      <c r="D53" s="1059"/>
      <c r="E53" s="1059"/>
      <c r="F53" s="1059"/>
      <c r="G53" s="1059"/>
      <c r="H53" s="1059"/>
      <c r="I53" s="1059"/>
      <c r="J53" s="1060"/>
      <c r="K53" s="208" t="s">
        <v>542</v>
      </c>
      <c r="L53" s="209" t="s">
        <v>532</v>
      </c>
    </row>
    <row r="54" spans="1:12" ht="28.5" outlineLevel="1" x14ac:dyDescent="0.2">
      <c r="A54" s="210" t="s">
        <v>553</v>
      </c>
      <c r="B54" s="1058" t="s">
        <v>554</v>
      </c>
      <c r="C54" s="1059"/>
      <c r="D54" s="1059"/>
      <c r="E54" s="1059"/>
      <c r="F54" s="1059"/>
      <c r="G54" s="1059"/>
      <c r="H54" s="1059"/>
      <c r="I54" s="1059"/>
      <c r="J54" s="1060"/>
      <c r="K54" s="208" t="s">
        <v>542</v>
      </c>
      <c r="L54" s="209" t="s">
        <v>532</v>
      </c>
    </row>
    <row r="55" spans="1:12" outlineLevel="1" x14ac:dyDescent="0.2">
      <c r="A55" s="1057" t="s">
        <v>551</v>
      </c>
      <c r="B55" s="1058" t="s">
        <v>552</v>
      </c>
      <c r="C55" s="1059"/>
      <c r="D55" s="1059"/>
      <c r="E55" s="1059"/>
      <c r="F55" s="1059"/>
      <c r="G55" s="1059"/>
      <c r="H55" s="1059"/>
      <c r="I55" s="1059"/>
      <c r="J55" s="1060"/>
      <c r="K55" s="208" t="s">
        <v>542</v>
      </c>
      <c r="L55" s="209" t="s">
        <v>532</v>
      </c>
    </row>
    <row r="56" spans="1:12" ht="15.75" outlineLevel="1" x14ac:dyDescent="0.25">
      <c r="A56" s="200"/>
      <c r="B56" s="1136"/>
      <c r="C56" s="1137"/>
      <c r="D56" s="1137"/>
      <c r="E56" s="1137"/>
      <c r="F56" s="1137"/>
      <c r="G56" s="1137"/>
      <c r="H56" s="1137"/>
      <c r="I56" s="1137"/>
      <c r="J56" s="1138"/>
      <c r="K56" s="208"/>
      <c r="L56" s="209"/>
    </row>
    <row r="57" spans="1:12" outlineLevel="1" x14ac:dyDescent="0.2">
      <c r="A57" s="1073">
        <v>44579</v>
      </c>
      <c r="B57" s="1136"/>
      <c r="C57" s="1137"/>
      <c r="D57" s="1137"/>
      <c r="E57" s="1137"/>
      <c r="F57" s="1137"/>
      <c r="G57" s="1137"/>
      <c r="H57" s="1137"/>
      <c r="I57" s="1137"/>
      <c r="J57" s="1138"/>
      <c r="K57" s="208"/>
      <c r="L57" s="209"/>
    </row>
    <row r="58" spans="1:12" ht="57" outlineLevel="1" x14ac:dyDescent="0.2">
      <c r="A58" s="1057" t="s">
        <v>562</v>
      </c>
      <c r="B58" s="1136" t="s">
        <v>570</v>
      </c>
      <c r="C58" s="1137"/>
      <c r="D58" s="1137"/>
      <c r="E58" s="1137"/>
      <c r="F58" s="1137"/>
      <c r="G58" s="1137"/>
      <c r="H58" s="1137"/>
      <c r="I58" s="1137"/>
      <c r="J58" s="1138"/>
      <c r="K58" s="208"/>
      <c r="L58" s="209"/>
    </row>
    <row r="59" spans="1:12" ht="28.5" outlineLevel="1" x14ac:dyDescent="0.2">
      <c r="A59" s="1074" t="s">
        <v>563</v>
      </c>
      <c r="B59" s="1136"/>
      <c r="C59" s="1137"/>
      <c r="D59" s="1137"/>
      <c r="E59" s="1137"/>
      <c r="F59" s="1137"/>
      <c r="G59" s="1137"/>
      <c r="H59" s="1137"/>
      <c r="I59" s="1137"/>
      <c r="J59" s="1138"/>
      <c r="K59" s="208"/>
      <c r="L59" s="209"/>
    </row>
    <row r="60" spans="1:12" outlineLevel="1" x14ac:dyDescent="0.2">
      <c r="A60" s="210"/>
      <c r="B60" s="1136"/>
      <c r="C60" s="1137"/>
      <c r="D60" s="1137"/>
      <c r="E60" s="1137"/>
      <c r="F60" s="1137"/>
      <c r="G60" s="1137"/>
      <c r="H60" s="1137"/>
      <c r="I60" s="1137"/>
      <c r="J60" s="1138"/>
      <c r="K60" s="208"/>
      <c r="L60" s="209"/>
    </row>
    <row r="61" spans="1:12" outlineLevel="1" x14ac:dyDescent="0.2">
      <c r="A61" s="1075">
        <v>44609</v>
      </c>
      <c r="B61" s="1136"/>
      <c r="C61" s="1137"/>
      <c r="D61" s="1137"/>
      <c r="E61" s="1137"/>
      <c r="F61" s="1137"/>
      <c r="G61" s="1137"/>
      <c r="H61" s="1137"/>
      <c r="I61" s="1137"/>
      <c r="J61" s="1138"/>
      <c r="K61" s="208"/>
      <c r="L61" s="209"/>
    </row>
    <row r="62" spans="1:12" outlineLevel="1" x14ac:dyDescent="0.2">
      <c r="A62" s="207" t="s">
        <v>565</v>
      </c>
      <c r="B62" s="1136" t="s">
        <v>564</v>
      </c>
      <c r="C62" s="1137"/>
      <c r="D62" s="1137"/>
      <c r="E62" s="1137"/>
      <c r="F62" s="1137"/>
      <c r="G62" s="1137"/>
      <c r="H62" s="1137"/>
      <c r="I62" s="1137"/>
      <c r="J62" s="1138"/>
      <c r="K62" s="208" t="s">
        <v>567</v>
      </c>
      <c r="L62" s="209" t="s">
        <v>579</v>
      </c>
    </row>
    <row r="63" spans="1:12" outlineLevel="1" x14ac:dyDescent="0.2">
      <c r="A63" s="1057" t="s">
        <v>576</v>
      </c>
      <c r="B63" s="1136" t="s">
        <v>571</v>
      </c>
      <c r="C63" s="1137"/>
      <c r="D63" s="1137"/>
      <c r="E63" s="1137"/>
      <c r="F63" s="1137"/>
      <c r="G63" s="1137"/>
      <c r="H63" s="1137"/>
      <c r="I63" s="1137"/>
      <c r="J63" s="1138"/>
      <c r="K63" s="208" t="s">
        <v>567</v>
      </c>
      <c r="L63" s="209" t="s">
        <v>579</v>
      </c>
    </row>
    <row r="64" spans="1:12" ht="28.5" outlineLevel="1" x14ac:dyDescent="0.2">
      <c r="A64" s="1057" t="s">
        <v>568</v>
      </c>
      <c r="B64" s="1136" t="s">
        <v>569</v>
      </c>
      <c r="C64" s="1137"/>
      <c r="D64" s="1137"/>
      <c r="E64" s="1137"/>
      <c r="F64" s="1137"/>
      <c r="G64" s="1137"/>
      <c r="H64" s="1137"/>
      <c r="I64" s="1137"/>
      <c r="J64" s="1138"/>
      <c r="K64" s="208" t="s">
        <v>567</v>
      </c>
      <c r="L64" s="209" t="s">
        <v>579</v>
      </c>
    </row>
    <row r="65" spans="1:12" outlineLevel="1" x14ac:dyDescent="0.2">
      <c r="A65" s="1057" t="s">
        <v>573</v>
      </c>
      <c r="B65" s="1136" t="s">
        <v>572</v>
      </c>
      <c r="C65" s="1137"/>
      <c r="D65" s="1137"/>
      <c r="E65" s="1137"/>
      <c r="F65" s="1137"/>
      <c r="G65" s="1137"/>
      <c r="H65" s="1137"/>
      <c r="I65" s="1137"/>
      <c r="J65" s="1138"/>
      <c r="K65" s="208" t="s">
        <v>567</v>
      </c>
      <c r="L65" s="209" t="s">
        <v>579</v>
      </c>
    </row>
    <row r="66" spans="1:12" outlineLevel="1" x14ac:dyDescent="0.2">
      <c r="A66" s="1083">
        <v>44611</v>
      </c>
      <c r="B66" s="1136"/>
      <c r="C66" s="1137"/>
      <c r="D66" s="1137"/>
      <c r="E66" s="1137"/>
      <c r="F66" s="1137"/>
      <c r="G66" s="1137"/>
      <c r="H66" s="1137"/>
      <c r="I66" s="1137"/>
      <c r="J66" s="1138"/>
      <c r="K66" s="208"/>
      <c r="L66" s="209"/>
    </row>
    <row r="67" spans="1:12" outlineLevel="1" x14ac:dyDescent="0.2">
      <c r="A67" s="1057" t="s">
        <v>575</v>
      </c>
      <c r="B67" s="1136" t="s">
        <v>574</v>
      </c>
      <c r="C67" s="1137"/>
      <c r="D67" s="1137"/>
      <c r="E67" s="1137"/>
      <c r="F67" s="1137"/>
      <c r="G67" s="1137"/>
      <c r="H67" s="1137"/>
      <c r="I67" s="1137"/>
      <c r="J67" s="1138"/>
      <c r="K67" s="208" t="s">
        <v>567</v>
      </c>
      <c r="L67" s="209" t="s">
        <v>579</v>
      </c>
    </row>
    <row r="68" spans="1:12" outlineLevel="1" x14ac:dyDescent="0.2">
      <c r="A68" s="1083">
        <v>44613</v>
      </c>
      <c r="B68" s="1136"/>
      <c r="C68" s="1137"/>
      <c r="D68" s="1137"/>
      <c r="E68" s="1137"/>
      <c r="F68" s="1137"/>
      <c r="G68" s="1137"/>
      <c r="H68" s="1137"/>
      <c r="I68" s="1137"/>
      <c r="J68" s="1138"/>
      <c r="K68" s="208"/>
      <c r="L68" s="209"/>
    </row>
    <row r="69" spans="1:12" outlineLevel="1" x14ac:dyDescent="0.2">
      <c r="A69" s="1057" t="s">
        <v>577</v>
      </c>
      <c r="B69" s="1136" t="s">
        <v>578</v>
      </c>
      <c r="C69" s="1137"/>
      <c r="D69" s="1137"/>
      <c r="E69" s="1137"/>
      <c r="F69" s="1137"/>
      <c r="G69" s="1137"/>
      <c r="H69" s="1137"/>
      <c r="I69" s="1137"/>
      <c r="J69" s="1138"/>
      <c r="K69" s="208" t="s">
        <v>567</v>
      </c>
      <c r="L69" s="209" t="s">
        <v>579</v>
      </c>
    </row>
    <row r="70" spans="1:12" ht="15.75" outlineLevel="1" x14ac:dyDescent="0.25">
      <c r="A70" s="1084">
        <v>44692</v>
      </c>
      <c r="B70" s="1136"/>
      <c r="C70" s="1137"/>
      <c r="D70" s="1137"/>
      <c r="E70" s="1137"/>
      <c r="F70" s="1137"/>
      <c r="G70" s="1137"/>
      <c r="H70" s="1137"/>
      <c r="I70" s="1137"/>
      <c r="J70" s="1138"/>
      <c r="K70" s="208"/>
      <c r="L70" s="209"/>
    </row>
    <row r="71" spans="1:12" ht="28.5" outlineLevel="1" x14ac:dyDescent="0.2">
      <c r="A71" s="1057" t="s">
        <v>581</v>
      </c>
      <c r="B71" s="1136" t="s">
        <v>582</v>
      </c>
      <c r="C71" s="1137"/>
      <c r="D71" s="1137"/>
      <c r="E71" s="1137"/>
      <c r="F71" s="1137"/>
      <c r="G71" s="1137"/>
      <c r="H71" s="1137"/>
      <c r="I71" s="1137"/>
      <c r="J71" s="1138"/>
      <c r="K71" s="208" t="s">
        <v>580</v>
      </c>
      <c r="L71" s="209" t="s">
        <v>579</v>
      </c>
    </row>
    <row r="72" spans="1:12" outlineLevel="1" x14ac:dyDescent="0.2">
      <c r="A72" s="207" t="s">
        <v>584</v>
      </c>
      <c r="B72" s="1136" t="s">
        <v>583</v>
      </c>
      <c r="C72" s="1137"/>
      <c r="D72" s="1137"/>
      <c r="E72" s="1137"/>
      <c r="F72" s="1137"/>
      <c r="G72" s="1137"/>
      <c r="H72" s="1137"/>
      <c r="I72" s="1137"/>
      <c r="J72" s="1138"/>
      <c r="K72" s="208" t="s">
        <v>580</v>
      </c>
      <c r="L72" s="209" t="s">
        <v>579</v>
      </c>
    </row>
    <row r="73" spans="1:12" outlineLevel="1" x14ac:dyDescent="0.2">
      <c r="A73" s="1057" t="s">
        <v>587</v>
      </c>
      <c r="B73" s="1136" t="s">
        <v>586</v>
      </c>
      <c r="C73" s="1137"/>
      <c r="D73" s="1137"/>
      <c r="E73" s="1137"/>
      <c r="F73" s="1137"/>
      <c r="G73" s="1137"/>
      <c r="H73" s="1137"/>
      <c r="I73" s="1137"/>
      <c r="J73" s="1138"/>
      <c r="K73" s="208"/>
      <c r="L73" s="209"/>
    </row>
    <row r="74" spans="1:12" outlineLevel="1" x14ac:dyDescent="0.2">
      <c r="A74" s="207"/>
      <c r="B74" s="1136"/>
      <c r="C74" s="1137"/>
      <c r="D74" s="1137"/>
      <c r="E74" s="1137"/>
      <c r="F74" s="1137"/>
      <c r="G74" s="1137"/>
      <c r="H74" s="1137"/>
      <c r="I74" s="1137"/>
      <c r="J74" s="1138"/>
      <c r="K74" s="208"/>
      <c r="L74" s="209"/>
    </row>
    <row r="75" spans="1:12" ht="15.75" outlineLevel="1" x14ac:dyDescent="0.25">
      <c r="A75" s="1084">
        <v>45120</v>
      </c>
      <c r="B75" s="1170"/>
      <c r="C75" s="1171"/>
      <c r="D75" s="1171"/>
      <c r="E75" s="1171"/>
      <c r="F75" s="1171"/>
      <c r="G75" s="1171"/>
      <c r="H75" s="1171"/>
      <c r="I75" s="1171"/>
      <c r="J75" s="1172"/>
      <c r="K75" s="208"/>
      <c r="L75" s="209"/>
    </row>
    <row r="76" spans="1:12" outlineLevel="1" x14ac:dyDescent="0.2">
      <c r="A76" s="207" t="s">
        <v>588</v>
      </c>
      <c r="B76" s="1170"/>
      <c r="C76" s="1171"/>
      <c r="D76" s="1171"/>
      <c r="E76" s="1171"/>
      <c r="F76" s="1171"/>
      <c r="G76" s="1171"/>
      <c r="H76" s="1171"/>
      <c r="I76" s="1171"/>
      <c r="J76" s="1172"/>
      <c r="K76" s="208"/>
      <c r="L76" s="209"/>
    </row>
    <row r="77" spans="1:12" outlineLevel="1" x14ac:dyDescent="0.2">
      <c r="A77" s="210" t="s">
        <v>589</v>
      </c>
      <c r="B77" s="1170"/>
      <c r="C77" s="1171"/>
      <c r="D77" s="1171"/>
      <c r="E77" s="1171"/>
      <c r="F77" s="1171"/>
      <c r="G77" s="1171"/>
      <c r="H77" s="1171"/>
      <c r="I77" s="1171"/>
      <c r="J77" s="1172"/>
      <c r="K77" s="208"/>
      <c r="L77" s="209"/>
    </row>
    <row r="78" spans="1:12" outlineLevel="1" x14ac:dyDescent="0.2">
      <c r="A78" s="1087" t="s">
        <v>590</v>
      </c>
      <c r="B78" s="1170"/>
      <c r="C78" s="1171"/>
      <c r="D78" s="1171"/>
      <c r="E78" s="1171"/>
      <c r="F78" s="1171"/>
      <c r="G78" s="1171"/>
      <c r="H78" s="1171"/>
      <c r="I78" s="1171"/>
      <c r="J78" s="1172"/>
      <c r="K78" s="208"/>
      <c r="L78" s="209"/>
    </row>
    <row r="79" spans="1:12" outlineLevel="1" x14ac:dyDescent="0.2">
      <c r="A79" s="207" t="s">
        <v>591</v>
      </c>
      <c r="B79" s="1136"/>
      <c r="C79" s="1137"/>
      <c r="D79" s="1137"/>
      <c r="E79" s="1137"/>
      <c r="F79" s="1137"/>
      <c r="G79" s="1137"/>
      <c r="H79" s="1137"/>
      <c r="I79" s="1137"/>
      <c r="J79" s="1138"/>
      <c r="K79" s="208"/>
      <c r="L79" s="209"/>
    </row>
    <row r="80" spans="1:12" outlineLevel="1" x14ac:dyDescent="0.2">
      <c r="A80" s="211" t="s">
        <v>592</v>
      </c>
      <c r="B80" s="1136"/>
      <c r="C80" s="1137"/>
      <c r="D80" s="1137"/>
      <c r="E80" s="1137"/>
      <c r="F80" s="1137"/>
      <c r="G80" s="1137"/>
      <c r="H80" s="1137"/>
      <c r="I80" s="1137"/>
      <c r="J80" s="1138"/>
      <c r="K80" s="212"/>
      <c r="L80" s="213"/>
    </row>
    <row r="81" spans="1:12" ht="28.5" outlineLevel="1" x14ac:dyDescent="0.2">
      <c r="A81" s="214" t="s">
        <v>595</v>
      </c>
      <c r="B81" s="1136"/>
      <c r="C81" s="1137"/>
      <c r="D81" s="1137"/>
      <c r="E81" s="1137"/>
      <c r="F81" s="1137"/>
      <c r="G81" s="1137"/>
      <c r="H81" s="1137"/>
      <c r="I81" s="1137"/>
      <c r="J81" s="1138"/>
      <c r="K81" s="212"/>
      <c r="L81" s="213"/>
    </row>
    <row r="82" spans="1:12" ht="15.75" outlineLevel="1" x14ac:dyDescent="0.25">
      <c r="A82" s="200"/>
      <c r="B82" s="1136"/>
      <c r="C82" s="1137"/>
      <c r="D82" s="1137"/>
      <c r="E82" s="1137"/>
      <c r="F82" s="1137"/>
      <c r="G82" s="1137"/>
      <c r="H82" s="1137"/>
      <c r="I82" s="1137"/>
      <c r="J82" s="1138"/>
      <c r="K82" s="212"/>
      <c r="L82" s="213"/>
    </row>
    <row r="83" spans="1:12" ht="15.75" outlineLevel="1" x14ac:dyDescent="0.25">
      <c r="A83" s="1084">
        <v>45246</v>
      </c>
      <c r="B83" s="1136"/>
      <c r="C83" s="1137"/>
      <c r="D83" s="1137"/>
      <c r="E83" s="1137"/>
      <c r="F83" s="1137"/>
      <c r="G83" s="1137"/>
      <c r="H83" s="1137"/>
      <c r="I83" s="1137"/>
      <c r="J83" s="1138"/>
      <c r="K83" s="212"/>
      <c r="L83" s="213"/>
    </row>
    <row r="84" spans="1:12" outlineLevel="1" x14ac:dyDescent="0.2">
      <c r="A84" s="214" t="s">
        <v>596</v>
      </c>
      <c r="B84" s="1136"/>
      <c r="C84" s="1137"/>
      <c r="D84" s="1137"/>
      <c r="E84" s="1137"/>
      <c r="F84" s="1137"/>
      <c r="G84" s="1137"/>
      <c r="H84" s="1137"/>
      <c r="I84" s="1137"/>
      <c r="J84" s="1138"/>
      <c r="K84" s="212"/>
      <c r="L84" s="213"/>
    </row>
    <row r="85" spans="1:12" outlineLevel="1" x14ac:dyDescent="0.2">
      <c r="A85" s="214"/>
      <c r="B85" s="1136" t="s">
        <v>597</v>
      </c>
      <c r="C85" s="1137"/>
      <c r="D85" s="1137"/>
      <c r="E85" s="1137"/>
      <c r="F85" s="1137"/>
      <c r="G85" s="1137"/>
      <c r="H85" s="1137"/>
      <c r="I85" s="1137"/>
      <c r="J85" s="1138"/>
      <c r="K85" s="212"/>
      <c r="L85" s="213"/>
    </row>
    <row r="86" spans="1:12" outlineLevel="1" x14ac:dyDescent="0.2">
      <c r="A86" s="214"/>
      <c r="B86" s="1161" t="s">
        <v>598</v>
      </c>
      <c r="C86" s="1162"/>
      <c r="D86" s="1162"/>
      <c r="E86" s="1162"/>
      <c r="F86" s="1162"/>
      <c r="G86" s="1162"/>
      <c r="H86" s="1162"/>
      <c r="I86" s="1162"/>
      <c r="J86" s="1163"/>
      <c r="K86" s="212"/>
      <c r="L86" s="213"/>
    </row>
    <row r="87" spans="1:12" ht="33.6" customHeight="1" outlineLevel="1" x14ac:dyDescent="0.2">
      <c r="A87" s="211"/>
      <c r="B87" s="1164" t="s">
        <v>607</v>
      </c>
      <c r="C87" s="1165"/>
      <c r="D87" s="1165"/>
      <c r="E87" s="1165"/>
      <c r="F87" s="1165"/>
      <c r="G87" s="1165"/>
      <c r="H87" s="1165"/>
      <c r="I87" s="1165"/>
      <c r="J87" s="1166"/>
      <c r="K87" s="212"/>
      <c r="L87" s="213"/>
    </row>
    <row r="88" spans="1:12" outlineLevel="1" x14ac:dyDescent="0.2">
      <c r="A88" s="211"/>
      <c r="B88" s="1136"/>
      <c r="C88" s="1137"/>
      <c r="D88" s="1137"/>
      <c r="E88" s="1137"/>
      <c r="F88" s="1137"/>
      <c r="G88" s="1137"/>
      <c r="H88" s="1137"/>
      <c r="I88" s="1137"/>
      <c r="J88" s="1138"/>
      <c r="K88" s="212"/>
      <c r="L88" s="213"/>
    </row>
    <row r="89" spans="1:12" outlineLevel="1" x14ac:dyDescent="0.2">
      <c r="A89" s="215" t="s">
        <v>600</v>
      </c>
      <c r="B89" s="1136"/>
      <c r="C89" s="1137"/>
      <c r="D89" s="1137"/>
      <c r="E89" s="1137"/>
      <c r="F89" s="1137"/>
      <c r="G89" s="1137"/>
      <c r="H89" s="1137"/>
      <c r="I89" s="1137"/>
      <c r="J89" s="1138"/>
      <c r="K89" s="212"/>
      <c r="L89" s="213"/>
    </row>
    <row r="90" spans="1:12" outlineLevel="1" x14ac:dyDescent="0.2">
      <c r="A90" s="211"/>
      <c r="B90" s="1161" t="s">
        <v>601</v>
      </c>
      <c r="C90" s="1162"/>
      <c r="D90" s="1162"/>
      <c r="E90" s="1162"/>
      <c r="F90" s="1162"/>
      <c r="G90" s="1162"/>
      <c r="H90" s="1162"/>
      <c r="I90" s="1162"/>
      <c r="J90" s="1163"/>
      <c r="K90" s="212"/>
      <c r="L90" s="213"/>
    </row>
    <row r="91" spans="1:12" outlineLevel="1" x14ac:dyDescent="0.2">
      <c r="A91" s="211"/>
      <c r="B91" s="1136" t="s">
        <v>602</v>
      </c>
      <c r="C91" s="1137"/>
      <c r="D91" s="1137"/>
      <c r="E91" s="1137"/>
      <c r="F91" s="1137"/>
      <c r="G91" s="1137"/>
      <c r="H91" s="1137"/>
      <c r="I91" s="1137"/>
      <c r="J91" s="1138"/>
      <c r="K91" s="212"/>
      <c r="L91" s="213"/>
    </row>
    <row r="92" spans="1:12" ht="15.75" outlineLevel="1" thickBot="1" x14ac:dyDescent="0.25">
      <c r="A92" s="216"/>
      <c r="B92" s="1097"/>
      <c r="C92" s="1098"/>
      <c r="D92" s="1098"/>
      <c r="E92" s="1098"/>
      <c r="F92" s="1098"/>
      <c r="G92" s="1098"/>
      <c r="H92" s="1098"/>
      <c r="I92" s="1098"/>
      <c r="J92" s="1099"/>
      <c r="K92" s="217"/>
      <c r="L92" s="218"/>
    </row>
    <row r="93" spans="1:12" ht="15.75" thickBot="1" x14ac:dyDescent="0.25">
      <c r="A93" s="216" t="s">
        <v>608</v>
      </c>
      <c r="B93" s="1097"/>
      <c r="C93" s="1098"/>
      <c r="D93" s="1098"/>
      <c r="E93" s="1098"/>
      <c r="F93" s="1098"/>
      <c r="G93" s="1098"/>
      <c r="H93" s="1098"/>
      <c r="I93" s="1098"/>
      <c r="J93" s="1099"/>
      <c r="K93" s="217"/>
      <c r="L93" s="218"/>
    </row>
    <row r="94" spans="1:12" ht="15.75" outlineLevel="1" thickBot="1" x14ac:dyDescent="0.25">
      <c r="A94" s="216"/>
      <c r="B94" s="1097" t="s">
        <v>609</v>
      </c>
      <c r="C94" s="1098"/>
      <c r="D94" s="1098"/>
      <c r="E94" s="1098"/>
      <c r="F94" s="1098"/>
      <c r="G94" s="1098"/>
      <c r="H94" s="1098"/>
      <c r="I94" s="1098"/>
      <c r="J94" s="1099"/>
      <c r="K94" s="217"/>
      <c r="L94" s="218"/>
    </row>
    <row r="95" spans="1:12" ht="15.75" thickBot="1" x14ac:dyDescent="0.25">
      <c r="A95" s="216"/>
      <c r="B95" s="1100" t="s">
        <v>610</v>
      </c>
      <c r="C95" s="1101"/>
      <c r="D95" s="1101"/>
      <c r="E95" s="1101"/>
      <c r="F95" s="1101"/>
      <c r="G95" s="1101"/>
      <c r="H95" s="1101"/>
      <c r="I95" s="1101"/>
      <c r="J95" s="1102"/>
      <c r="K95" s="217"/>
      <c r="L95" s="218"/>
    </row>
    <row r="96" spans="1:12" ht="15.75" outlineLevel="1" thickBot="1" x14ac:dyDescent="0.25">
      <c r="A96" s="216"/>
      <c r="B96" s="1097" t="s">
        <v>612</v>
      </c>
      <c r="C96" s="1098"/>
      <c r="D96" s="1098"/>
      <c r="E96" s="1098"/>
      <c r="F96" s="1098"/>
      <c r="G96" s="1098"/>
      <c r="H96" s="1098"/>
      <c r="I96" s="1098"/>
      <c r="J96" s="1099"/>
      <c r="K96" s="217"/>
      <c r="L96" s="218"/>
    </row>
    <row r="97" spans="1:12" ht="15.75" thickBot="1" x14ac:dyDescent="0.25">
      <c r="A97" s="216"/>
      <c r="B97" s="1100" t="s">
        <v>613</v>
      </c>
      <c r="C97" s="1101"/>
      <c r="D97" s="1101"/>
      <c r="E97" s="1101"/>
      <c r="F97" s="1101"/>
      <c r="G97" s="1101"/>
      <c r="H97" s="1101"/>
      <c r="I97" s="1101"/>
      <c r="J97" s="1102"/>
      <c r="K97" s="217"/>
      <c r="L97" s="218"/>
    </row>
    <row r="98" spans="1:12" ht="15.75" outlineLevel="1" thickBot="1" x14ac:dyDescent="0.25">
      <c r="A98" s="216"/>
      <c r="B98" s="1097"/>
      <c r="C98" s="1098"/>
      <c r="D98" s="1098"/>
      <c r="E98" s="1098"/>
      <c r="F98" s="1098"/>
      <c r="G98" s="1098"/>
      <c r="H98" s="1098"/>
      <c r="I98" s="1098"/>
      <c r="J98" s="1099"/>
      <c r="K98" s="217"/>
      <c r="L98" s="218"/>
    </row>
    <row r="99" spans="1:12" ht="15.75" thickBot="1" x14ac:dyDescent="0.25">
      <c r="A99" s="216" t="s">
        <v>614</v>
      </c>
      <c r="B99" s="1097"/>
      <c r="C99" s="1098"/>
      <c r="D99" s="1098"/>
      <c r="E99" s="1098"/>
      <c r="F99" s="1098"/>
      <c r="G99" s="1098"/>
      <c r="H99" s="1098"/>
      <c r="I99" s="1098"/>
      <c r="J99" s="1099"/>
      <c r="K99" s="217"/>
      <c r="L99" s="218"/>
    </row>
    <row r="100" spans="1:12" ht="15.75" outlineLevel="1" thickBot="1" x14ac:dyDescent="0.25">
      <c r="A100" s="216"/>
      <c r="B100" s="1097" t="s">
        <v>615</v>
      </c>
      <c r="C100" s="1098"/>
      <c r="D100" s="1098"/>
      <c r="E100" s="1098"/>
      <c r="F100" s="1098"/>
      <c r="G100" s="1098"/>
      <c r="H100" s="1098"/>
      <c r="I100" s="1098"/>
      <c r="J100" s="1099"/>
      <c r="K100" s="217"/>
      <c r="L100" s="218"/>
    </row>
    <row r="101" spans="1:12" ht="15.75" thickBot="1" x14ac:dyDescent="0.25">
      <c r="A101" s="216"/>
      <c r="B101" s="1097" t="s">
        <v>616</v>
      </c>
      <c r="C101" s="1098"/>
      <c r="D101" s="1098"/>
      <c r="E101" s="1098"/>
      <c r="F101" s="1098"/>
      <c r="G101" s="1098"/>
      <c r="H101" s="1098"/>
      <c r="I101" s="1098"/>
      <c r="J101" s="1099"/>
      <c r="K101" s="217"/>
      <c r="L101" s="218"/>
    </row>
    <row r="102" spans="1:12" ht="15.75" thickBot="1" x14ac:dyDescent="0.25">
      <c r="A102" s="216"/>
      <c r="B102" s="1097"/>
      <c r="C102" s="1098"/>
      <c r="D102" s="1098"/>
      <c r="E102" s="1098"/>
      <c r="F102" s="1098"/>
      <c r="G102" s="1098"/>
      <c r="H102" s="1098"/>
      <c r="I102" s="1098"/>
      <c r="J102" s="1099"/>
      <c r="K102" s="217"/>
      <c r="L102" s="218"/>
    </row>
    <row r="103" spans="1:12" ht="15.75" outlineLevel="1" thickBot="1" x14ac:dyDescent="0.25">
      <c r="A103" s="216" t="s">
        <v>617</v>
      </c>
      <c r="B103" s="1097" t="s">
        <v>620</v>
      </c>
      <c r="C103" s="1098"/>
      <c r="D103" s="1098"/>
      <c r="E103" s="1098"/>
      <c r="F103" s="1098"/>
      <c r="G103" s="1098"/>
      <c r="H103" s="1098"/>
      <c r="I103" s="1098"/>
      <c r="J103" s="1099"/>
      <c r="K103" s="217"/>
      <c r="L103" s="218"/>
    </row>
    <row r="104" spans="1:12" ht="15.75" thickBot="1" x14ac:dyDescent="0.25">
      <c r="A104" s="216"/>
      <c r="B104" s="1097" t="s">
        <v>619</v>
      </c>
      <c r="C104" s="1098"/>
      <c r="D104" s="1098"/>
      <c r="E104" s="1098"/>
      <c r="F104" s="1098"/>
      <c r="G104" s="1098"/>
      <c r="H104" s="1098"/>
      <c r="I104" s="1098"/>
      <c r="J104" s="1099"/>
      <c r="K104" s="217"/>
      <c r="L104" s="218"/>
    </row>
    <row r="105" spans="1:12" ht="15.75" thickBot="1" x14ac:dyDescent="0.25">
      <c r="A105" s="216"/>
      <c r="B105" s="1097"/>
      <c r="C105" s="1098"/>
      <c r="D105" s="1098"/>
      <c r="E105" s="1098"/>
      <c r="F105" s="1098"/>
      <c r="G105" s="1098"/>
      <c r="H105" s="1098"/>
      <c r="I105" s="1098"/>
      <c r="J105" s="1099"/>
      <c r="K105" s="217"/>
      <c r="L105" s="218"/>
    </row>
    <row r="106" spans="1:12" ht="16.5" outlineLevel="1" thickBot="1" x14ac:dyDescent="0.3">
      <c r="A106" s="1092">
        <v>45251</v>
      </c>
      <c r="B106" s="1097"/>
      <c r="C106" s="1098"/>
      <c r="D106" s="1098"/>
      <c r="E106" s="1098"/>
      <c r="F106" s="1098"/>
      <c r="G106" s="1098"/>
      <c r="H106" s="1098"/>
      <c r="I106" s="1098"/>
      <c r="J106" s="1099"/>
      <c r="K106" s="217"/>
      <c r="L106" s="218"/>
    </row>
    <row r="107" spans="1:12" ht="15.75" thickBot="1" x14ac:dyDescent="0.25">
      <c r="A107" s="216" t="s">
        <v>617</v>
      </c>
      <c r="B107" s="1100" t="s">
        <v>621</v>
      </c>
      <c r="C107" s="1101"/>
      <c r="D107" s="1101"/>
      <c r="E107" s="1101"/>
      <c r="F107" s="1101"/>
      <c r="G107" s="1101"/>
      <c r="H107" s="1101"/>
      <c r="I107" s="1101"/>
      <c r="J107" s="1102"/>
      <c r="K107" s="217"/>
      <c r="L107" s="218"/>
    </row>
    <row r="108" spans="1:12" ht="15.75" thickBot="1" x14ac:dyDescent="0.25">
      <c r="A108" s="216"/>
      <c r="B108" s="1097"/>
      <c r="C108" s="1098"/>
      <c r="D108" s="1098"/>
      <c r="E108" s="1098"/>
      <c r="F108" s="1098"/>
      <c r="G108" s="1098"/>
      <c r="H108" s="1098"/>
      <c r="I108" s="1098"/>
      <c r="J108" s="1099"/>
      <c r="K108" s="217"/>
      <c r="L108" s="218"/>
    </row>
    <row r="109" spans="1:12" ht="15.75" outlineLevel="1" thickBot="1" x14ac:dyDescent="0.25">
      <c r="A109" s="216" t="s">
        <v>582</v>
      </c>
      <c r="B109" s="1100" t="s">
        <v>622</v>
      </c>
      <c r="C109" s="1101"/>
      <c r="D109" s="1101"/>
      <c r="E109" s="1101"/>
      <c r="F109" s="1101"/>
      <c r="G109" s="1101"/>
      <c r="H109" s="1101"/>
      <c r="I109" s="1101"/>
      <c r="J109" s="1102"/>
      <c r="K109" s="217"/>
      <c r="L109" s="218"/>
    </row>
    <row r="110" spans="1:12" ht="15.75" thickBot="1" x14ac:dyDescent="0.25">
      <c r="A110" s="216"/>
      <c r="B110" s="1097"/>
      <c r="C110" s="1098"/>
      <c r="D110" s="1098"/>
      <c r="E110" s="1098"/>
      <c r="F110" s="1098"/>
      <c r="G110" s="1098"/>
      <c r="H110" s="1098"/>
      <c r="I110" s="1098"/>
      <c r="J110" s="1099"/>
      <c r="K110" s="217"/>
      <c r="L110" s="218"/>
    </row>
    <row r="111" spans="1:12" ht="15.75" thickBot="1" x14ac:dyDescent="0.25">
      <c r="A111" s="216" t="s">
        <v>586</v>
      </c>
      <c r="B111" s="1100" t="s">
        <v>626</v>
      </c>
      <c r="C111" s="1101"/>
      <c r="D111" s="1101"/>
      <c r="E111" s="1101"/>
      <c r="F111" s="1101"/>
      <c r="G111" s="1101"/>
      <c r="H111" s="1101"/>
      <c r="I111" s="1101"/>
      <c r="J111" s="1102"/>
      <c r="K111" s="217"/>
      <c r="L111" s="218"/>
    </row>
    <row r="112" spans="1:12" ht="15.75" outlineLevel="1" thickBot="1" x14ac:dyDescent="0.25">
      <c r="A112" s="216"/>
      <c r="B112" s="1097"/>
      <c r="C112" s="1098"/>
      <c r="D112" s="1098"/>
      <c r="E112" s="1098"/>
      <c r="F112" s="1098"/>
      <c r="G112" s="1098"/>
      <c r="H112" s="1098"/>
      <c r="I112" s="1098"/>
      <c r="J112" s="1099"/>
      <c r="K112" s="217"/>
      <c r="L112" s="218"/>
    </row>
    <row r="113" spans="1:12" ht="15.75" thickBot="1" x14ac:dyDescent="0.25">
      <c r="A113" s="216"/>
      <c r="B113" s="1097"/>
      <c r="C113" s="1098"/>
      <c r="D113" s="1098"/>
      <c r="E113" s="1098"/>
      <c r="F113" s="1098"/>
      <c r="G113" s="1098"/>
      <c r="H113" s="1098"/>
      <c r="I113" s="1098"/>
      <c r="J113" s="1099"/>
      <c r="K113" s="217"/>
      <c r="L113" s="218"/>
    </row>
    <row r="114" spans="1:12" ht="15.75" outlineLevel="1" thickBot="1" x14ac:dyDescent="0.25">
      <c r="A114" s="216" t="s">
        <v>627</v>
      </c>
      <c r="B114" s="1100" t="s">
        <v>628</v>
      </c>
      <c r="C114" s="1101"/>
      <c r="D114" s="1101"/>
      <c r="E114" s="1101"/>
      <c r="F114" s="1101"/>
      <c r="G114" s="1101"/>
      <c r="H114" s="1101"/>
      <c r="I114" s="1101"/>
      <c r="J114" s="1102"/>
      <c r="K114" s="217"/>
      <c r="L114" s="218"/>
    </row>
    <row r="115" spans="1:12" ht="15.75" thickBot="1" x14ac:dyDescent="0.25">
      <c r="A115" s="216" t="s">
        <v>629</v>
      </c>
      <c r="B115" s="1097" t="s">
        <v>630</v>
      </c>
      <c r="C115" s="1098"/>
      <c r="D115" s="1098"/>
      <c r="E115" s="1098"/>
      <c r="F115" s="1098"/>
      <c r="G115" s="1098"/>
      <c r="H115" s="1098"/>
      <c r="I115" s="1098"/>
      <c r="J115" s="1099"/>
      <c r="K115" s="217"/>
      <c r="L115" s="218"/>
    </row>
    <row r="116" spans="1:12" ht="15.75" outlineLevel="1" thickBot="1" x14ac:dyDescent="0.25">
      <c r="A116" s="216"/>
      <c r="B116" s="1097"/>
      <c r="C116" s="1098"/>
      <c r="D116" s="1098"/>
      <c r="E116" s="1098"/>
      <c r="F116" s="1098"/>
      <c r="G116" s="1098"/>
      <c r="H116" s="1098"/>
      <c r="I116" s="1098"/>
      <c r="J116" s="1099"/>
      <c r="K116" s="217"/>
      <c r="L116" s="218"/>
    </row>
    <row r="117" spans="1:12" ht="15.75" thickBot="1" x14ac:dyDescent="0.25">
      <c r="A117" s="216"/>
      <c r="B117" s="1097"/>
      <c r="C117" s="1098"/>
      <c r="D117" s="1098"/>
      <c r="E117" s="1098"/>
      <c r="F117" s="1098"/>
      <c r="G117" s="1098"/>
      <c r="H117" s="1098"/>
      <c r="I117" s="1098"/>
      <c r="J117" s="1099"/>
      <c r="K117" s="217"/>
      <c r="L117" s="218"/>
    </row>
    <row r="118" spans="1:12" ht="15.75" outlineLevel="1" thickBot="1" x14ac:dyDescent="0.25">
      <c r="A118" s="216"/>
      <c r="B118" s="1097"/>
      <c r="C118" s="1098"/>
      <c r="D118" s="1098"/>
      <c r="E118" s="1098"/>
      <c r="F118" s="1098"/>
      <c r="G118" s="1098"/>
      <c r="H118" s="1098"/>
      <c r="I118" s="1098"/>
      <c r="J118" s="1099"/>
      <c r="K118" s="217"/>
      <c r="L118" s="218"/>
    </row>
    <row r="119" spans="1:12" ht="15.75" thickBot="1" x14ac:dyDescent="0.25">
      <c r="A119" s="216"/>
      <c r="B119" s="1097"/>
      <c r="C119" s="1098"/>
      <c r="D119" s="1098"/>
      <c r="E119" s="1098"/>
      <c r="F119" s="1098"/>
      <c r="G119" s="1098"/>
      <c r="H119" s="1098"/>
      <c r="I119" s="1098"/>
      <c r="J119" s="1099"/>
      <c r="K119" s="217"/>
      <c r="L119" s="218"/>
    </row>
    <row r="120" spans="1:12" ht="15.75" outlineLevel="1" thickBot="1" x14ac:dyDescent="0.25">
      <c r="A120" s="216"/>
      <c r="B120" s="1097"/>
      <c r="C120" s="1098"/>
      <c r="D120" s="1098"/>
      <c r="E120" s="1098"/>
      <c r="F120" s="1098"/>
      <c r="G120" s="1098"/>
      <c r="H120" s="1098"/>
      <c r="I120" s="1098"/>
      <c r="J120" s="1099"/>
      <c r="K120" s="217"/>
      <c r="L120" s="218"/>
    </row>
    <row r="121" spans="1:12" ht="15.75" thickBot="1" x14ac:dyDescent="0.25">
      <c r="A121" s="216"/>
      <c r="B121" s="1097"/>
      <c r="C121" s="1098"/>
      <c r="D121" s="1098"/>
      <c r="E121" s="1098"/>
      <c r="F121" s="1098"/>
      <c r="G121" s="1098"/>
      <c r="H121" s="1098"/>
      <c r="I121" s="1098"/>
      <c r="J121" s="1099"/>
      <c r="K121" s="217"/>
      <c r="L121" s="218"/>
    </row>
  </sheetData>
  <mergeCells count="141">
    <mergeCell ref="B102:J102"/>
    <mergeCell ref="B103:J103"/>
    <mergeCell ref="B104:J104"/>
    <mergeCell ref="B105:J105"/>
    <mergeCell ref="B106:J106"/>
    <mergeCell ref="B107:J107"/>
    <mergeCell ref="B99:J99"/>
    <mergeCell ref="B93:J93"/>
    <mergeCell ref="B94:J94"/>
    <mergeCell ref="B95:J95"/>
    <mergeCell ref="B96:J96"/>
    <mergeCell ref="B97:J97"/>
    <mergeCell ref="B98:J98"/>
    <mergeCell ref="B100:J100"/>
    <mergeCell ref="B101:J101"/>
    <mergeCell ref="B71:J71"/>
    <mergeCell ref="B92:J92"/>
    <mergeCell ref="B85:J85"/>
    <mergeCell ref="B86:J86"/>
    <mergeCell ref="B87:J87"/>
    <mergeCell ref="B88:J88"/>
    <mergeCell ref="B89:J89"/>
    <mergeCell ref="B90:J90"/>
    <mergeCell ref="B40:E40"/>
    <mergeCell ref="B91:J91"/>
    <mergeCell ref="B84:J84"/>
    <mergeCell ref="B73:J73"/>
    <mergeCell ref="B74:J74"/>
    <mergeCell ref="B75:J75"/>
    <mergeCell ref="B76:J76"/>
    <mergeCell ref="B77:J77"/>
    <mergeCell ref="B78:J78"/>
    <mergeCell ref="B79:J79"/>
    <mergeCell ref="B80:J80"/>
    <mergeCell ref="B81:J81"/>
    <mergeCell ref="B82:J82"/>
    <mergeCell ref="B83:J83"/>
    <mergeCell ref="B72:J72"/>
    <mergeCell ref="B61:J61"/>
    <mergeCell ref="B65:J65"/>
    <mergeCell ref="B66:J66"/>
    <mergeCell ref="B67:J67"/>
    <mergeCell ref="B69:J69"/>
    <mergeCell ref="B70:J70"/>
    <mergeCell ref="B62:J62"/>
    <mergeCell ref="B50:J50"/>
    <mergeCell ref="B49:J49"/>
    <mergeCell ref="B60:J60"/>
    <mergeCell ref="B59:J59"/>
    <mergeCell ref="B58:J58"/>
    <mergeCell ref="B57:J57"/>
    <mergeCell ref="B51:J51"/>
    <mergeCell ref="B68:J68"/>
    <mergeCell ref="A46:L46"/>
    <mergeCell ref="B56:J56"/>
    <mergeCell ref="B31:E31"/>
    <mergeCell ref="B63:J63"/>
    <mergeCell ref="B64:J64"/>
    <mergeCell ref="B48:J48"/>
    <mergeCell ref="B47:J47"/>
    <mergeCell ref="G39:H39"/>
    <mergeCell ref="G40:H40"/>
    <mergeCell ref="B32:E32"/>
    <mergeCell ref="B38:E38"/>
    <mergeCell ref="B39:E39"/>
    <mergeCell ref="B42:C42"/>
    <mergeCell ref="B43:C43"/>
    <mergeCell ref="B44:C44"/>
    <mergeCell ref="B34:E34"/>
    <mergeCell ref="G38:H38"/>
    <mergeCell ref="B35:E35"/>
    <mergeCell ref="A14:A15"/>
    <mergeCell ref="B30:E30"/>
    <mergeCell ref="B36:E36"/>
    <mergeCell ref="B14:C14"/>
    <mergeCell ref="B15:C15"/>
    <mergeCell ref="D14:E14"/>
    <mergeCell ref="D15:E15"/>
    <mergeCell ref="B9:E9"/>
    <mergeCell ref="B10:E10"/>
    <mergeCell ref="B11:E11"/>
    <mergeCell ref="B29:E29"/>
    <mergeCell ref="G19:H19"/>
    <mergeCell ref="G24:H24"/>
    <mergeCell ref="G27:H27"/>
    <mergeCell ref="G20:H20"/>
    <mergeCell ref="G17:H17"/>
    <mergeCell ref="G21:H21"/>
    <mergeCell ref="G25:H25"/>
    <mergeCell ref="G15:H15"/>
    <mergeCell ref="G16:H16"/>
    <mergeCell ref="G26:H26"/>
    <mergeCell ref="G22:H22"/>
    <mergeCell ref="G23:H23"/>
    <mergeCell ref="B2:E2"/>
    <mergeCell ref="B3:E3"/>
    <mergeCell ref="B4:E4"/>
    <mergeCell ref="B5:E5"/>
    <mergeCell ref="B6:E6"/>
    <mergeCell ref="B16:E16"/>
    <mergeCell ref="B18:E18"/>
    <mergeCell ref="G2:H2"/>
    <mergeCell ref="G3:H3"/>
    <mergeCell ref="G4:H4"/>
    <mergeCell ref="G5:H5"/>
    <mergeCell ref="G6:H6"/>
    <mergeCell ref="G7:H7"/>
    <mergeCell ref="G8:H8"/>
    <mergeCell ref="G11:H11"/>
    <mergeCell ref="B8:E8"/>
    <mergeCell ref="B12:E12"/>
    <mergeCell ref="G12:H12"/>
    <mergeCell ref="G13:H13"/>
    <mergeCell ref="G9:H9"/>
    <mergeCell ref="G10:H10"/>
    <mergeCell ref="G18:H18"/>
    <mergeCell ref="B17:E17"/>
    <mergeCell ref="G14:H14"/>
    <mergeCell ref="G29:H29"/>
    <mergeCell ref="G30:H30"/>
    <mergeCell ref="G28:H28"/>
    <mergeCell ref="G34:H34"/>
    <mergeCell ref="G36:H36"/>
    <mergeCell ref="G37:H37"/>
    <mergeCell ref="G31:H31"/>
    <mergeCell ref="G32:H32"/>
    <mergeCell ref="G33:H33"/>
    <mergeCell ref="B117:J117"/>
    <mergeCell ref="B118:J118"/>
    <mergeCell ref="B119:J119"/>
    <mergeCell ref="B120:J120"/>
    <mergeCell ref="B121:J121"/>
    <mergeCell ref="B108:J108"/>
    <mergeCell ref="B109:J109"/>
    <mergeCell ref="B110:J110"/>
    <mergeCell ref="B111:J111"/>
    <mergeCell ref="B112:J112"/>
    <mergeCell ref="B113:J113"/>
    <mergeCell ref="B114:J114"/>
    <mergeCell ref="B115:J115"/>
    <mergeCell ref="B116:J116"/>
  </mergeCells>
  <dataValidations count="3">
    <dataValidation type="list" allowBlank="1" showInputMessage="1" showErrorMessage="1" sqref="B38:E38">
      <formula1>"Bitte wählen, Landschaftsverband Westfalen-Lippe (LWL),Landschaftsverband Rheinland (LVR)"</formula1>
    </dataValidation>
    <dataValidation type="list" allowBlank="1" showInputMessage="1" showErrorMessage="1" sqref="B8:E8">
      <formula1>"Bitte wählen,Besondere Wohnform,Assistenz in eigener Häuslichkeit ,Gemeinschaftliche Wohnform"</formula1>
    </dataValidation>
    <dataValidation type="list" allowBlank="1" showInputMessage="1" showErrorMessage="1" sqref="B27">
      <formula1>"Bitte wählen, Ja, Nein"</formula1>
    </dataValidation>
  </dataValidations>
  <pageMargins left="0.70866141732283472" right="0.70866141732283472" top="0.78740157480314965" bottom="0.78740157480314965" header="0.31496062992125984" footer="0.31496062992125984"/>
  <pageSetup paperSize="9" scale="3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'Anlage Datenblatt'!$A$2:$J$2</xm:f>
          </x14:formula1>
          <xm:sqref>B34:E34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O39"/>
  <sheetViews>
    <sheetView showGridLines="0" topLeftCell="A22" zoomScaleNormal="100" workbookViewId="0">
      <selection activeCell="L14" sqref="L14"/>
    </sheetView>
  </sheetViews>
  <sheetFormatPr baseColWidth="10" defaultColWidth="11.42578125" defaultRowHeight="12.75" x14ac:dyDescent="0.2"/>
  <cols>
    <col min="1" max="1" width="36.140625" customWidth="1"/>
    <col min="2" max="2" width="13.42578125" bestFit="1" customWidth="1"/>
    <col min="3" max="3" width="17.85546875" bestFit="1" customWidth="1"/>
    <col min="4" max="4" width="17" bestFit="1" customWidth="1"/>
    <col min="9" max="9" width="12" customWidth="1"/>
    <col min="10" max="11" width="18.42578125" customWidth="1"/>
    <col min="12" max="12" width="38" bestFit="1" customWidth="1"/>
    <col min="13" max="13" width="13.42578125" bestFit="1" customWidth="1"/>
    <col min="14" max="14" width="16.5703125" bestFit="1" customWidth="1"/>
    <col min="15" max="15" width="24.85546875" bestFit="1" customWidth="1"/>
  </cols>
  <sheetData>
    <row r="1" spans="1:15" ht="21" thickBot="1" x14ac:dyDescent="0.25">
      <c r="A1" s="1054" t="s">
        <v>379</v>
      </c>
      <c r="B1" s="222"/>
      <c r="C1" s="222"/>
      <c r="D1" s="222"/>
      <c r="E1" s="222"/>
      <c r="F1" s="222"/>
      <c r="G1" s="222"/>
      <c r="H1" s="222"/>
    </row>
    <row r="2" spans="1:15" ht="45" x14ac:dyDescent="0.2">
      <c r="A2" s="678" t="s">
        <v>9</v>
      </c>
      <c r="B2" s="220" t="s">
        <v>380</v>
      </c>
      <c r="C2" s="220" t="s">
        <v>381</v>
      </c>
      <c r="D2" s="220" t="s">
        <v>382</v>
      </c>
      <c r="E2" s="220" t="s">
        <v>458</v>
      </c>
      <c r="F2" s="928" t="s">
        <v>513</v>
      </c>
      <c r="G2" s="220" t="s">
        <v>383</v>
      </c>
      <c r="H2" s="220" t="s">
        <v>459</v>
      </c>
      <c r="I2" s="220" t="s">
        <v>384</v>
      </c>
      <c r="J2" s="759" t="s">
        <v>385</v>
      </c>
      <c r="K2" s="140"/>
    </row>
    <row r="3" spans="1:15" ht="0.75" hidden="1" customHeight="1" x14ac:dyDescent="0.2">
      <c r="A3" s="236" t="s">
        <v>123</v>
      </c>
      <c r="B3" s="679">
        <v>10</v>
      </c>
      <c r="C3" s="679">
        <f t="shared" ref="C3" si="0">B3</f>
        <v>10</v>
      </c>
      <c r="D3" s="679">
        <f>B3+10</f>
        <v>20</v>
      </c>
      <c r="E3" s="679">
        <f>D3+10</f>
        <v>30</v>
      </c>
      <c r="F3" s="679">
        <f t="shared" ref="F3:J3" si="1">E3+10</f>
        <v>40</v>
      </c>
      <c r="G3" s="679">
        <f t="shared" si="1"/>
        <v>50</v>
      </c>
      <c r="H3" s="679">
        <f t="shared" si="1"/>
        <v>60</v>
      </c>
      <c r="I3" s="679">
        <f t="shared" si="1"/>
        <v>70</v>
      </c>
      <c r="J3" s="900">
        <f t="shared" si="1"/>
        <v>80</v>
      </c>
      <c r="K3" s="140"/>
    </row>
    <row r="4" spans="1:15" ht="14.25" x14ac:dyDescent="0.2">
      <c r="A4" s="236" t="s">
        <v>386</v>
      </c>
      <c r="B4" s="913"/>
      <c r="C4" s="913"/>
      <c r="D4" s="913"/>
      <c r="E4" s="913"/>
      <c r="F4" s="913"/>
      <c r="G4" s="913"/>
      <c r="H4" s="913"/>
      <c r="I4" s="1041"/>
      <c r="J4" s="914"/>
      <c r="K4" s="140"/>
    </row>
    <row r="5" spans="1:15" ht="14.25" x14ac:dyDescent="0.2">
      <c r="A5" s="237" t="s">
        <v>387</v>
      </c>
      <c r="B5" s="931"/>
      <c r="C5" s="932"/>
      <c r="D5" s="932"/>
      <c r="E5" s="932"/>
      <c r="F5" s="932"/>
      <c r="G5" s="932"/>
      <c r="H5" s="932"/>
      <c r="I5" s="932"/>
      <c r="J5" s="933"/>
      <c r="K5" s="140"/>
    </row>
    <row r="6" spans="1:15" ht="14.25" x14ac:dyDescent="0.2">
      <c r="A6" s="702" t="s">
        <v>388</v>
      </c>
      <c r="B6" s="913"/>
      <c r="C6" s="913"/>
      <c r="D6" s="913"/>
      <c r="E6" s="913"/>
      <c r="F6" s="913"/>
      <c r="G6" s="913"/>
      <c r="H6" s="913"/>
      <c r="I6" s="1041"/>
      <c r="J6" s="914"/>
      <c r="K6" s="140"/>
    </row>
    <row r="7" spans="1:15" ht="14.25" x14ac:dyDescent="0.2">
      <c r="A7" s="702" t="s">
        <v>389</v>
      </c>
      <c r="B7" s="913"/>
      <c r="C7" s="913"/>
      <c r="D7" s="913"/>
      <c r="E7" s="913"/>
      <c r="F7" s="913"/>
      <c r="G7" s="913"/>
      <c r="H7" s="913"/>
      <c r="I7" s="1041"/>
      <c r="J7" s="914"/>
      <c r="K7" s="140"/>
    </row>
    <row r="8" spans="1:15" ht="14.25" x14ac:dyDescent="0.2">
      <c r="A8" s="702" t="s">
        <v>390</v>
      </c>
      <c r="B8" s="913"/>
      <c r="C8" s="913"/>
      <c r="D8" s="913"/>
      <c r="E8" s="913"/>
      <c r="F8" s="913"/>
      <c r="G8" s="913"/>
      <c r="H8" s="913"/>
      <c r="I8" s="1041"/>
      <c r="J8" s="914"/>
      <c r="K8" s="140"/>
    </row>
    <row r="9" spans="1:15" ht="14.25" x14ac:dyDescent="0.2">
      <c r="A9" s="702" t="s">
        <v>391</v>
      </c>
      <c r="B9" s="913"/>
      <c r="C9" s="913"/>
      <c r="D9" s="913"/>
      <c r="E9" s="913"/>
      <c r="F9" s="913"/>
      <c r="G9" s="913"/>
      <c r="H9" s="913"/>
      <c r="I9" s="1041"/>
      <c r="J9" s="914"/>
    </row>
    <row r="10" spans="1:15" ht="14.25" x14ac:dyDescent="0.2">
      <c r="A10" s="702" t="s">
        <v>392</v>
      </c>
      <c r="B10" s="913"/>
      <c r="C10" s="913"/>
      <c r="D10" s="913"/>
      <c r="E10" s="913"/>
      <c r="F10" s="913"/>
      <c r="G10" s="913"/>
      <c r="H10" s="913"/>
      <c r="I10" s="1041"/>
      <c r="J10" s="914"/>
    </row>
    <row r="11" spans="1:15" ht="14.25" x14ac:dyDescent="0.2">
      <c r="A11" s="702" t="s">
        <v>393</v>
      </c>
      <c r="B11" s="913"/>
      <c r="C11" s="913"/>
      <c r="D11" s="913"/>
      <c r="E11" s="913"/>
      <c r="F11" s="913"/>
      <c r="G11" s="913"/>
      <c r="H11" s="913"/>
      <c r="I11" s="1041"/>
      <c r="J11" s="914"/>
    </row>
    <row r="12" spans="1:15" ht="14.25" x14ac:dyDescent="0.2">
      <c r="A12" s="702" t="s">
        <v>394</v>
      </c>
      <c r="B12" s="913"/>
      <c r="C12" s="913"/>
      <c r="D12" s="913"/>
      <c r="E12" s="913"/>
      <c r="F12" s="913"/>
      <c r="G12" s="913"/>
      <c r="H12" s="913"/>
      <c r="I12" s="1041"/>
      <c r="J12" s="914"/>
    </row>
    <row r="13" spans="1:15" ht="15" thickBot="1" x14ac:dyDescent="0.25">
      <c r="A13" s="703" t="s">
        <v>395</v>
      </c>
      <c r="B13" s="915"/>
      <c r="C13" s="915"/>
      <c r="D13" s="915"/>
      <c r="E13" s="915"/>
      <c r="F13" s="915"/>
      <c r="G13" s="915"/>
      <c r="H13" s="915"/>
      <c r="I13" s="1042"/>
      <c r="J13" s="916"/>
    </row>
    <row r="14" spans="1:15" ht="14.25" x14ac:dyDescent="0.2">
      <c r="A14" s="140"/>
      <c r="B14" s="140"/>
      <c r="C14" s="140"/>
      <c r="D14" s="140"/>
      <c r="E14" s="140"/>
      <c r="F14" s="140"/>
      <c r="G14" s="140"/>
      <c r="H14" s="140"/>
      <c r="I14" s="140"/>
      <c r="J14" s="140"/>
    </row>
    <row r="15" spans="1:15" ht="15.75" x14ac:dyDescent="0.2">
      <c r="A15" s="222" t="s">
        <v>396</v>
      </c>
      <c r="B15" s="140"/>
      <c r="C15" s="140"/>
      <c r="D15" s="140"/>
      <c r="E15" s="140"/>
      <c r="F15" s="140"/>
      <c r="G15" s="140"/>
      <c r="H15" s="140"/>
      <c r="I15" s="140"/>
      <c r="J15" s="140"/>
      <c r="K15" s="140"/>
    </row>
    <row r="16" spans="1:15" ht="15" thickBot="1" x14ac:dyDescent="0.25">
      <c r="K16" s="140"/>
      <c r="L16" s="140"/>
      <c r="O16" s="140"/>
    </row>
    <row r="17" spans="1:15" ht="55.15" customHeight="1" x14ac:dyDescent="0.2">
      <c r="A17" s="1245" t="s">
        <v>397</v>
      </c>
      <c r="B17" s="1246"/>
      <c r="C17" s="1245" t="s">
        <v>398</v>
      </c>
      <c r="D17" s="1247"/>
      <c r="E17" s="1241" t="s">
        <v>39</v>
      </c>
      <c r="F17" s="1242"/>
      <c r="G17" s="1241" t="s">
        <v>40</v>
      </c>
      <c r="H17" s="1242"/>
      <c r="I17" s="1237" t="s">
        <v>466</v>
      </c>
      <c r="J17" s="1251" t="s">
        <v>467</v>
      </c>
      <c r="K17" s="1235" t="s">
        <v>396</v>
      </c>
      <c r="O17" s="140"/>
    </row>
    <row r="18" spans="1:15" ht="15" customHeight="1" x14ac:dyDescent="0.2">
      <c r="A18" s="695" t="s">
        <v>53</v>
      </c>
      <c r="B18" s="696" t="s">
        <v>54</v>
      </c>
      <c r="C18" s="697" t="s">
        <v>53</v>
      </c>
      <c r="D18" s="698" t="s">
        <v>54</v>
      </c>
      <c r="E18" s="1243"/>
      <c r="F18" s="1244"/>
      <c r="G18" s="1243"/>
      <c r="H18" s="1244"/>
      <c r="I18" s="1238"/>
      <c r="J18" s="1252"/>
      <c r="K18" s="1236"/>
      <c r="O18" s="140"/>
    </row>
    <row r="19" spans="1:15" ht="14.25" x14ac:dyDescent="0.2">
      <c r="A19" s="758">
        <v>0</v>
      </c>
      <c r="B19" s="690">
        <v>0</v>
      </c>
      <c r="C19" s="758">
        <f t="shared" ref="C19:D26" si="2">1-A19</f>
        <v>1</v>
      </c>
      <c r="D19" s="693">
        <f t="shared" si="2"/>
        <v>1</v>
      </c>
      <c r="E19" s="1239">
        <v>0</v>
      </c>
      <c r="F19" s="1240"/>
      <c r="G19" s="1255">
        <v>1</v>
      </c>
      <c r="H19" s="1240"/>
      <c r="I19" s="1248">
        <f>ROUND('Personelle Ausstattung'!I19,4)</f>
        <v>0</v>
      </c>
      <c r="J19" s="898" t="b">
        <f>IF($I$19=B19,TRUE,FALSE)</f>
        <v>1</v>
      </c>
      <c r="K19" s="699" t="s">
        <v>388</v>
      </c>
      <c r="O19" s="140"/>
    </row>
    <row r="20" spans="1:15" ht="14.25" x14ac:dyDescent="0.2">
      <c r="A20" s="688">
        <v>1E-4</v>
      </c>
      <c r="B20" s="691">
        <v>0.15</v>
      </c>
      <c r="C20" s="758">
        <f t="shared" si="2"/>
        <v>0.99990000000000001</v>
      </c>
      <c r="D20" s="693">
        <f t="shared" si="2"/>
        <v>0.85</v>
      </c>
      <c r="E20" s="1239">
        <v>7.4999999999999997E-2</v>
      </c>
      <c r="F20" s="1240"/>
      <c r="G20" s="1255">
        <v>0.92500000000000004</v>
      </c>
      <c r="H20" s="1240"/>
      <c r="I20" s="1249"/>
      <c r="J20" s="898" t="b">
        <f t="shared" ref="J20:J25" si="3">IF(AND($I$19&lt;=B20,$I$19&gt;B19),TRUE,FALSE)</f>
        <v>0</v>
      </c>
      <c r="K20" s="699" t="s">
        <v>389</v>
      </c>
      <c r="M20" s="140"/>
      <c r="N20" s="140"/>
      <c r="O20" s="140"/>
    </row>
    <row r="21" spans="1:15" ht="14.25" x14ac:dyDescent="0.2">
      <c r="A21" s="688">
        <v>0.15010000000000001</v>
      </c>
      <c r="B21" s="691">
        <v>0.3</v>
      </c>
      <c r="C21" s="758">
        <f t="shared" si="2"/>
        <v>0.84989999999999999</v>
      </c>
      <c r="D21" s="693">
        <f t="shared" si="2"/>
        <v>0.7</v>
      </c>
      <c r="E21" s="1239">
        <v>0.22500000000000001</v>
      </c>
      <c r="F21" s="1240"/>
      <c r="G21" s="1255">
        <v>0.77500000000000002</v>
      </c>
      <c r="H21" s="1240"/>
      <c r="I21" s="1249"/>
      <c r="J21" s="898" t="b">
        <f t="shared" si="3"/>
        <v>0</v>
      </c>
      <c r="K21" s="699" t="s">
        <v>390</v>
      </c>
      <c r="M21" s="140"/>
      <c r="N21" s="140"/>
      <c r="O21" s="140"/>
    </row>
    <row r="22" spans="1:15" ht="14.25" x14ac:dyDescent="0.2">
      <c r="A22" s="688">
        <v>0.30009999999999998</v>
      </c>
      <c r="B22" s="691">
        <v>0.45</v>
      </c>
      <c r="C22" s="758">
        <f t="shared" si="2"/>
        <v>0.69989999999999997</v>
      </c>
      <c r="D22" s="693">
        <f t="shared" si="2"/>
        <v>0.55000000000000004</v>
      </c>
      <c r="E22" s="1239">
        <v>0.375</v>
      </c>
      <c r="F22" s="1240"/>
      <c r="G22" s="1255">
        <v>0.625</v>
      </c>
      <c r="H22" s="1240"/>
      <c r="I22" s="1249"/>
      <c r="J22" s="898" t="b">
        <f t="shared" si="3"/>
        <v>0</v>
      </c>
      <c r="K22" s="699" t="s">
        <v>391</v>
      </c>
      <c r="M22" s="140"/>
      <c r="N22" s="140"/>
      <c r="O22" s="140"/>
    </row>
    <row r="23" spans="1:15" ht="14.25" x14ac:dyDescent="0.2">
      <c r="A23" s="688">
        <v>0.4501</v>
      </c>
      <c r="B23" s="691">
        <v>0.6</v>
      </c>
      <c r="C23" s="758">
        <f t="shared" si="2"/>
        <v>0.54990000000000006</v>
      </c>
      <c r="D23" s="693">
        <f t="shared" si="2"/>
        <v>0.4</v>
      </c>
      <c r="E23" s="1239">
        <v>0.52500000000000002</v>
      </c>
      <c r="F23" s="1240"/>
      <c r="G23" s="1255">
        <v>0.47499999999999998</v>
      </c>
      <c r="H23" s="1240"/>
      <c r="I23" s="1249"/>
      <c r="J23" s="898" t="b">
        <f t="shared" si="3"/>
        <v>0</v>
      </c>
      <c r="K23" s="699" t="s">
        <v>392</v>
      </c>
      <c r="M23" s="140"/>
      <c r="N23" s="140"/>
      <c r="O23" s="140"/>
    </row>
    <row r="24" spans="1:15" ht="14.25" x14ac:dyDescent="0.2">
      <c r="A24" s="688">
        <v>0.60009999999999997</v>
      </c>
      <c r="B24" s="691">
        <v>0.8</v>
      </c>
      <c r="C24" s="758">
        <f t="shared" si="2"/>
        <v>0.39990000000000003</v>
      </c>
      <c r="D24" s="693">
        <f t="shared" si="2"/>
        <v>0.19999999999999996</v>
      </c>
      <c r="E24" s="1239">
        <v>0.7</v>
      </c>
      <c r="F24" s="1240"/>
      <c r="G24" s="1255">
        <v>0.3</v>
      </c>
      <c r="H24" s="1240"/>
      <c r="I24" s="1249"/>
      <c r="J24" s="898" t="b">
        <f t="shared" si="3"/>
        <v>0</v>
      </c>
      <c r="K24" s="699" t="s">
        <v>393</v>
      </c>
      <c r="M24" s="140"/>
      <c r="N24" s="140"/>
      <c r="O24" s="140"/>
    </row>
    <row r="25" spans="1:15" ht="14.25" x14ac:dyDescent="0.2">
      <c r="A25" s="688">
        <v>0.80010000000000003</v>
      </c>
      <c r="B25" s="691">
        <v>0.99990000000000001</v>
      </c>
      <c r="C25" s="758">
        <f t="shared" si="2"/>
        <v>0.19989999999999997</v>
      </c>
      <c r="D25" s="693">
        <f t="shared" si="2"/>
        <v>9.9999999999988987E-5</v>
      </c>
      <c r="E25" s="1239">
        <v>0.9</v>
      </c>
      <c r="F25" s="1240"/>
      <c r="G25" s="1255">
        <v>0.1</v>
      </c>
      <c r="H25" s="1240"/>
      <c r="I25" s="1249"/>
      <c r="J25" s="898" t="b">
        <f t="shared" si="3"/>
        <v>0</v>
      </c>
      <c r="K25" s="699" t="s">
        <v>394</v>
      </c>
      <c r="M25" s="140"/>
      <c r="N25" s="140"/>
      <c r="O25" s="140"/>
    </row>
    <row r="26" spans="1:15" ht="15" thickBot="1" x14ac:dyDescent="0.25">
      <c r="A26" s="689">
        <v>1</v>
      </c>
      <c r="B26" s="692">
        <v>1</v>
      </c>
      <c r="C26" s="760">
        <f t="shared" si="2"/>
        <v>0</v>
      </c>
      <c r="D26" s="694">
        <f t="shared" si="2"/>
        <v>0</v>
      </c>
      <c r="E26" s="1253">
        <v>1</v>
      </c>
      <c r="F26" s="1254"/>
      <c r="G26" s="1256">
        <v>0</v>
      </c>
      <c r="H26" s="1254"/>
      <c r="I26" s="1250"/>
      <c r="J26" s="899" t="b">
        <f>IF($I$19=B26,TRUE,FALSE)</f>
        <v>0</v>
      </c>
      <c r="K26" s="700" t="s">
        <v>395</v>
      </c>
      <c r="M26" s="140"/>
      <c r="N26" s="140"/>
      <c r="O26" s="140"/>
    </row>
    <row r="27" spans="1:15" ht="14.25" x14ac:dyDescent="0.2">
      <c r="A27" s="686" t="s">
        <v>399</v>
      </c>
      <c r="B27" s="686" t="s">
        <v>400</v>
      </c>
      <c r="C27" s="687"/>
      <c r="M27" s="140"/>
      <c r="N27" s="140"/>
      <c r="O27" s="140"/>
    </row>
    <row r="28" spans="1:15" ht="15.75" x14ac:dyDescent="0.25">
      <c r="A28" s="224" t="s">
        <v>401</v>
      </c>
      <c r="G28" s="140"/>
      <c r="H28" s="140"/>
    </row>
    <row r="29" spans="1:15" ht="26.25" x14ac:dyDescent="0.25">
      <c r="A29" s="224"/>
      <c r="B29" s="1078" t="s">
        <v>566</v>
      </c>
      <c r="G29" s="140"/>
    </row>
    <row r="30" spans="1:15" ht="15" x14ac:dyDescent="0.2">
      <c r="A30" s="225" t="s">
        <v>208</v>
      </c>
      <c r="B30" s="226">
        <v>2022</v>
      </c>
      <c r="C30" s="230">
        <v>2022</v>
      </c>
      <c r="D30" s="230">
        <v>2021</v>
      </c>
      <c r="E30" s="230">
        <v>2020</v>
      </c>
      <c r="F30" s="230">
        <v>2019</v>
      </c>
      <c r="G30" s="140"/>
    </row>
    <row r="31" spans="1:15" x14ac:dyDescent="0.2">
      <c r="A31" s="227" t="s">
        <v>41</v>
      </c>
      <c r="B31" s="233">
        <v>7.2999999999999995E-2</v>
      </c>
      <c r="C31" s="234">
        <v>7.2999999999999995E-2</v>
      </c>
      <c r="D31" s="234">
        <v>7.2999999999999995E-2</v>
      </c>
      <c r="E31" s="234">
        <v>7.2999999999999995E-2</v>
      </c>
      <c r="F31" s="234">
        <v>7.2999999999999995E-2</v>
      </c>
    </row>
    <row r="32" spans="1:15" x14ac:dyDescent="0.2">
      <c r="A32" s="228" t="s">
        <v>42</v>
      </c>
      <c r="B32" s="233">
        <v>6.4999999999999997E-3</v>
      </c>
      <c r="C32" s="234">
        <v>6.4999999999999997E-3</v>
      </c>
      <c r="D32" s="234">
        <v>6.4999999999999997E-3</v>
      </c>
      <c r="E32" s="234">
        <v>6.4999999999999997E-3</v>
      </c>
      <c r="F32" s="234">
        <v>6.4999999999999997E-3</v>
      </c>
    </row>
    <row r="33" spans="1:6" x14ac:dyDescent="0.2">
      <c r="A33" s="228" t="s">
        <v>43</v>
      </c>
      <c r="B33" s="233">
        <v>1.525E-2</v>
      </c>
      <c r="C33" s="234">
        <v>1.525E-2</v>
      </c>
      <c r="D33" s="234">
        <v>1.525E-2</v>
      </c>
      <c r="E33" s="234">
        <v>1.525E-2</v>
      </c>
      <c r="F33" s="234">
        <v>1.525E-2</v>
      </c>
    </row>
    <row r="34" spans="1:6" x14ac:dyDescent="0.2">
      <c r="A34" s="228" t="s">
        <v>44</v>
      </c>
      <c r="B34" s="233">
        <v>9.2999999999999999E-2</v>
      </c>
      <c r="C34" s="234">
        <v>9.2999999999999999E-2</v>
      </c>
      <c r="D34" s="234">
        <v>9.2999999999999999E-2</v>
      </c>
      <c r="E34" s="234">
        <v>9.2999999999999999E-2</v>
      </c>
      <c r="F34" s="234">
        <v>9.2999999999999999E-2</v>
      </c>
    </row>
    <row r="35" spans="1:6" x14ac:dyDescent="0.2">
      <c r="A35" s="228" t="s">
        <v>45</v>
      </c>
      <c r="B35" s="233">
        <v>1.2E-2</v>
      </c>
      <c r="C35" s="234">
        <v>1.2E-2</v>
      </c>
      <c r="D35" s="234">
        <v>1.2E-2</v>
      </c>
      <c r="E35" s="234">
        <v>1.2E-2</v>
      </c>
      <c r="F35" s="234">
        <v>1.2E-2</v>
      </c>
    </row>
    <row r="36" spans="1:6" x14ac:dyDescent="0.2">
      <c r="A36" s="228" t="s">
        <v>46</v>
      </c>
      <c r="B36" s="1076">
        <v>8.9999999999999998E-4</v>
      </c>
      <c r="C36" s="1077">
        <v>8.9999999999999998E-4</v>
      </c>
      <c r="D36" s="1077">
        <v>1.1999999999999999E-3</v>
      </c>
      <c r="E36" s="234">
        <v>1.5E-3</v>
      </c>
      <c r="F36" s="234">
        <v>1.5E-3</v>
      </c>
    </row>
    <row r="37" spans="1:6" x14ac:dyDescent="0.2">
      <c r="A37" s="228" t="s">
        <v>47</v>
      </c>
      <c r="B37" s="233">
        <v>5.1279999999999997E-3</v>
      </c>
      <c r="C37" s="234">
        <v>5.1279999999999997E-3</v>
      </c>
      <c r="D37" s="234">
        <v>5.1279999999999997E-3</v>
      </c>
      <c r="E37" s="234">
        <v>1.2999999999999999E-2</v>
      </c>
      <c r="F37" s="234">
        <v>1.2999999999999999E-2</v>
      </c>
    </row>
    <row r="38" spans="1:6" x14ac:dyDescent="0.2">
      <c r="A38" s="927" t="s">
        <v>512</v>
      </c>
      <c r="B38" s="680"/>
      <c r="C38" s="235"/>
      <c r="D38" s="235"/>
      <c r="E38" s="235">
        <v>4.2500000000000003E-2</v>
      </c>
      <c r="F38" s="235">
        <v>4.2500000000000003E-2</v>
      </c>
    </row>
    <row r="39" spans="1:6" x14ac:dyDescent="0.2">
      <c r="A39" s="232" t="s">
        <v>223</v>
      </c>
      <c r="B39" s="229">
        <f>SUM(B31:B38)</f>
        <v>0.20577800000000002</v>
      </c>
      <c r="C39" s="231">
        <f>SUM(C31:C38)</f>
        <v>0.20577800000000002</v>
      </c>
      <c r="D39" s="231">
        <f>SUM(D31:D38)</f>
        <v>0.20607800000000001</v>
      </c>
      <c r="E39" s="231">
        <f>SUM(E31:E38)</f>
        <v>0.25675000000000003</v>
      </c>
      <c r="F39" s="231">
        <f>SUM(F31:F38)</f>
        <v>0.25675000000000003</v>
      </c>
    </row>
  </sheetData>
  <mergeCells count="24">
    <mergeCell ref="A17:B17"/>
    <mergeCell ref="C17:D17"/>
    <mergeCell ref="I19:I26"/>
    <mergeCell ref="J17:J18"/>
    <mergeCell ref="E24:F24"/>
    <mergeCell ref="E25:F25"/>
    <mergeCell ref="E26:F26"/>
    <mergeCell ref="G19:H19"/>
    <mergeCell ref="G20:H20"/>
    <mergeCell ref="G21:H21"/>
    <mergeCell ref="G22:H22"/>
    <mergeCell ref="G23:H23"/>
    <mergeCell ref="G24:H24"/>
    <mergeCell ref="G25:H25"/>
    <mergeCell ref="G26:H26"/>
    <mergeCell ref="E23:F23"/>
    <mergeCell ref="K17:K18"/>
    <mergeCell ref="I17:I18"/>
    <mergeCell ref="E20:F20"/>
    <mergeCell ref="E21:F21"/>
    <mergeCell ref="E22:F22"/>
    <mergeCell ref="E17:F18"/>
    <mergeCell ref="G17:H18"/>
    <mergeCell ref="E19:F19"/>
  </mergeCells>
  <pageMargins left="0.7" right="0.7" top="0.78740157499999996" bottom="0.78740157499999996"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L49"/>
  <sheetViews>
    <sheetView showGridLines="0" zoomScaleNormal="100" workbookViewId="0">
      <selection activeCell="C35" sqref="C35"/>
    </sheetView>
  </sheetViews>
  <sheetFormatPr baseColWidth="10" defaultColWidth="11.42578125" defaultRowHeight="14.25" x14ac:dyDescent="0.2"/>
  <cols>
    <col min="1" max="1" width="34.42578125" style="140" customWidth="1"/>
    <col min="2" max="2" width="12.42578125" style="140" hidden="1" customWidth="1"/>
    <col min="3" max="3" width="26" style="140" customWidth="1"/>
    <col min="4" max="4" width="11.42578125" style="252"/>
    <col min="5" max="5" width="15.42578125" style="140" customWidth="1"/>
    <col min="6" max="6" width="33.140625" style="140" customWidth="1"/>
    <col min="7" max="7" width="16.5703125" style="140" customWidth="1"/>
    <col min="8" max="8" width="60.42578125" style="140" customWidth="1"/>
    <col min="9" max="9" width="11.42578125" style="140"/>
    <col min="10" max="10" width="20.85546875" style="140" customWidth="1"/>
    <col min="11" max="11" width="17.140625" style="140" customWidth="1"/>
    <col min="12" max="14" width="11.42578125" style="140"/>
    <col min="15" max="15" width="14.5703125" style="140" customWidth="1"/>
    <col min="16" max="16384" width="11.42578125" style="140"/>
  </cols>
  <sheetData>
    <row r="1" spans="1:12" ht="21" thickBot="1" x14ac:dyDescent="0.25">
      <c r="A1" s="1055" t="s">
        <v>402</v>
      </c>
    </row>
    <row r="2" spans="1:12" ht="15.75" thickBot="1" x14ac:dyDescent="0.3">
      <c r="A2" s="140" t="s">
        <v>224</v>
      </c>
      <c r="D2" s="253">
        <f>Deckblatt!B21</f>
        <v>0</v>
      </c>
      <c r="F2" s="241"/>
    </row>
    <row r="3" spans="1:12" ht="15" thickBot="1" x14ac:dyDescent="0.25">
      <c r="A3" s="242"/>
      <c r="B3" s="242"/>
      <c r="C3" s="242"/>
      <c r="E3" s="242"/>
      <c r="F3" s="242"/>
      <c r="G3" s="242"/>
      <c r="H3" s="242"/>
      <c r="I3" s="242"/>
      <c r="J3" s="242"/>
      <c r="K3" s="242"/>
      <c r="L3" s="242"/>
    </row>
    <row r="4" spans="1:12" ht="15" x14ac:dyDescent="0.25">
      <c r="A4" s="258" t="s">
        <v>403</v>
      </c>
      <c r="B4" s="223"/>
      <c r="C4" s="262"/>
      <c r="D4" s="263" t="s">
        <v>404</v>
      </c>
      <c r="F4" s="269" t="s">
        <v>405</v>
      </c>
      <c r="G4" s="270"/>
      <c r="H4" s="246"/>
    </row>
    <row r="5" spans="1:12" x14ac:dyDescent="0.2">
      <c r="A5" s="238" t="s">
        <v>311</v>
      </c>
      <c r="B5" s="221"/>
      <c r="C5" s="267">
        <f>'Personelle Ausstattung'!G17+'Personelle Ausstattung'!G73</f>
        <v>0</v>
      </c>
      <c r="D5" s="254">
        <f>IF(C5=0,0,D$2/C5)</f>
        <v>0</v>
      </c>
      <c r="F5" s="271"/>
      <c r="G5" s="272"/>
      <c r="H5" s="273"/>
    </row>
    <row r="6" spans="1:12" x14ac:dyDescent="0.2">
      <c r="A6" s="238" t="s">
        <v>406</v>
      </c>
      <c r="B6" s="221"/>
      <c r="C6" s="267">
        <f>'Personelle Ausstattung'!G10</f>
        <v>0</v>
      </c>
      <c r="D6" s="254">
        <f>IF(C6=0,0,D$2/C6)</f>
        <v>0</v>
      </c>
      <c r="F6" s="274" t="s">
        <v>559</v>
      </c>
      <c r="G6" s="275" t="s">
        <v>407</v>
      </c>
      <c r="H6" s="276" t="s">
        <v>408</v>
      </c>
    </row>
    <row r="7" spans="1:12" ht="15" x14ac:dyDescent="0.25">
      <c r="A7" s="259" t="s">
        <v>409</v>
      </c>
      <c r="B7" s="221"/>
      <c r="C7" s="266">
        <f>SUM(C5:C6)</f>
        <v>0</v>
      </c>
      <c r="D7" s="264"/>
      <c r="F7" s="274" t="s">
        <v>410</v>
      </c>
      <c r="G7" s="277">
        <v>0.05</v>
      </c>
      <c r="H7" s="276" t="s">
        <v>411</v>
      </c>
    </row>
    <row r="8" spans="1:12" ht="15" x14ac:dyDescent="0.25">
      <c r="A8" s="259"/>
      <c r="B8" s="221"/>
      <c r="C8" s="221"/>
      <c r="D8" s="260"/>
      <c r="F8" s="274" t="s">
        <v>412</v>
      </c>
      <c r="G8" s="277">
        <v>4.2000000000000003E-2</v>
      </c>
      <c r="H8" s="276" t="s">
        <v>501</v>
      </c>
    </row>
    <row r="9" spans="1:12" ht="15" x14ac:dyDescent="0.25">
      <c r="A9" s="259" t="s">
        <v>413</v>
      </c>
      <c r="B9" s="221"/>
      <c r="C9" s="251" t="str">
        <f>IF(OR(C13="Individuelle Bemessung!",C22="Individuelle Bemessung!"),"Individuelle Bemessung!",C10+C11)</f>
        <v>Individuelle Bemessung!</v>
      </c>
      <c r="D9" s="261" t="str">
        <f>IF(ISNUMBER(C9),D$2/C9,"")</f>
        <v/>
      </c>
      <c r="F9" s="274" t="s">
        <v>414</v>
      </c>
      <c r="G9" s="277">
        <v>3.3000000000000002E-2</v>
      </c>
      <c r="H9" s="276" t="s">
        <v>502</v>
      </c>
    </row>
    <row r="10" spans="1:12" x14ac:dyDescent="0.2">
      <c r="A10" s="238" t="s">
        <v>415</v>
      </c>
      <c r="B10" s="221"/>
      <c r="C10" s="248">
        <f>D2/30</f>
        <v>0</v>
      </c>
      <c r="D10" s="254">
        <f>IF(C10=0,0,D$2/C10)</f>
        <v>0</v>
      </c>
      <c r="F10" s="274" t="s">
        <v>416</v>
      </c>
      <c r="G10" s="247">
        <v>0.02</v>
      </c>
      <c r="H10" s="902" t="s">
        <v>503</v>
      </c>
    </row>
    <row r="11" spans="1:12" x14ac:dyDescent="0.2">
      <c r="A11" s="238" t="s">
        <v>417</v>
      </c>
      <c r="B11" s="221"/>
      <c r="C11" s="248">
        <f>ROUND(SUM(C13:C22),2)</f>
        <v>0</v>
      </c>
      <c r="D11" s="254">
        <f>IF(C11=0,0,D2/C11)</f>
        <v>0</v>
      </c>
      <c r="F11" s="279" t="s">
        <v>418</v>
      </c>
      <c r="G11" s="52">
        <v>1.4E-2</v>
      </c>
      <c r="H11" s="902" t="s">
        <v>504</v>
      </c>
    </row>
    <row r="12" spans="1:12" ht="15" x14ac:dyDescent="0.25">
      <c r="A12" s="259" t="s">
        <v>419</v>
      </c>
      <c r="B12" s="221"/>
      <c r="C12" s="248"/>
      <c r="D12" s="254"/>
      <c r="F12" s="279" t="s">
        <v>420</v>
      </c>
      <c r="G12" s="52" t="s">
        <v>407</v>
      </c>
      <c r="H12" s="278" t="s">
        <v>421</v>
      </c>
    </row>
    <row r="13" spans="1:12" ht="15" x14ac:dyDescent="0.25">
      <c r="A13" s="265" t="s">
        <v>422</v>
      </c>
      <c r="B13" s="249">
        <f>IF(D2&lt;16,1,0)</f>
        <v>1</v>
      </c>
      <c r="C13" s="250" t="str">
        <f>IF(AND(B13=1,D2&lt;16),"Individuelle Bemessung!",0)</f>
        <v>Individuelle Bemessung!</v>
      </c>
      <c r="D13" s="254" t="str">
        <f>IF(AND(ISNUMBER(C13),C13&gt;0),IF(C13=0,0,D$2/C13),"-")</f>
        <v>-</v>
      </c>
      <c r="F13" s="274"/>
      <c r="H13" s="245"/>
    </row>
    <row r="14" spans="1:12" x14ac:dyDescent="0.2">
      <c r="A14" s="238" t="s">
        <v>423</v>
      </c>
      <c r="B14" s="249">
        <f>IF((B13=0),1,0)</f>
        <v>0</v>
      </c>
      <c r="C14" s="250">
        <f>IF(AND(C$7&lt;150.01,B14=1),1,0)</f>
        <v>0</v>
      </c>
      <c r="D14" s="254" t="str">
        <f>IF(AND(ISNUMBER(C14),C14&gt;0),D$2/C14,"-")</f>
        <v>-</v>
      </c>
      <c r="F14" s="244"/>
      <c r="H14" s="245"/>
    </row>
    <row r="15" spans="1:12" ht="67.7" customHeight="1" x14ac:dyDescent="0.2">
      <c r="A15" s="238" t="s">
        <v>424</v>
      </c>
      <c r="B15" s="249">
        <f>IF(AND(20&lt;C$7,C$7&lt;30.01),1,0)</f>
        <v>0</v>
      </c>
      <c r="C15" s="250">
        <f>IF(AND(C$7&lt;150.01,B15=1),(C7-20)/24,0)</f>
        <v>0</v>
      </c>
      <c r="D15" s="254" t="str">
        <f>IF(AND(ISNUMBER(C15),C15&gt;0),D$2/C15,"-")</f>
        <v>-</v>
      </c>
      <c r="F15" s="1257" t="s">
        <v>425</v>
      </c>
      <c r="G15" s="1258"/>
      <c r="H15" s="1259"/>
    </row>
    <row r="16" spans="1:12" x14ac:dyDescent="0.2">
      <c r="A16" s="238" t="s">
        <v>426</v>
      </c>
      <c r="B16" s="249">
        <f>IF(C$7&gt;30,1,0)</f>
        <v>0</v>
      </c>
      <c r="C16" s="250">
        <f>IF(AND(C$7&lt;150.01,B16=1),(30-20)/24,0)</f>
        <v>0</v>
      </c>
      <c r="D16" s="254" t="str">
        <f>IF(AND(ISNUMBER(C16),C16&gt;0),D$2/C16,"-")</f>
        <v>-</v>
      </c>
      <c r="F16" s="1257"/>
      <c r="G16" s="1258"/>
      <c r="H16" s="1259"/>
    </row>
    <row r="17" spans="1:8" x14ac:dyDescent="0.2">
      <c r="A17" s="238" t="s">
        <v>427</v>
      </c>
      <c r="B17" s="249">
        <f>IF(AND(30&lt;C$7,C$7&lt;50.01),1,0)</f>
        <v>0</v>
      </c>
      <c r="C17" s="250">
        <f>IF(AND(C$7&lt;150.01,B17=1),(C$7-30)/30,0)</f>
        <v>0</v>
      </c>
      <c r="D17" s="254" t="str">
        <f t="shared" ref="D17:D19" si="0">IF(AND(ISNUMBER(C17),C17&gt;0),D$2/C17,"")</f>
        <v/>
      </c>
      <c r="F17" s="1257"/>
      <c r="G17" s="1258"/>
      <c r="H17" s="1259"/>
    </row>
    <row r="18" spans="1:8" x14ac:dyDescent="0.2">
      <c r="A18" s="238" t="s">
        <v>428</v>
      </c>
      <c r="B18" s="249">
        <f>IF(C$7&gt;50,1,0)</f>
        <v>0</v>
      </c>
      <c r="C18" s="250">
        <f>IF(AND(C$7&lt;150.01,B18=1),(50-30)/30,0)</f>
        <v>0</v>
      </c>
      <c r="D18" s="254" t="str">
        <f>IF(AND(ISNUMBER(C18),C18&gt;0),D$2/C18,"-")</f>
        <v>-</v>
      </c>
      <c r="F18" s="1257"/>
      <c r="G18" s="1258"/>
      <c r="H18" s="1259"/>
    </row>
    <row r="19" spans="1:8" x14ac:dyDescent="0.2">
      <c r="A19" s="238" t="s">
        <v>429</v>
      </c>
      <c r="B19" s="249">
        <f>IF(AND(50&lt;C$7,C$7&lt;65.01),1,0)</f>
        <v>0</v>
      </c>
      <c r="C19" s="250">
        <f>IF(AND(C$7&lt;150.01,B19=1),(C7-50)/50,0)</f>
        <v>0</v>
      </c>
      <c r="D19" s="254" t="str">
        <f t="shared" si="0"/>
        <v/>
      </c>
      <c r="F19" s="1257"/>
      <c r="G19" s="1258"/>
      <c r="H19" s="1259"/>
    </row>
    <row r="20" spans="1:8" x14ac:dyDescent="0.2">
      <c r="A20" s="238" t="s">
        <v>430</v>
      </c>
      <c r="B20" s="249">
        <f>IF(C$7&gt;65,1,0)</f>
        <v>0</v>
      </c>
      <c r="C20" s="250">
        <f>IF(AND(C$7&lt;150.01,B20=1),(65-50)/50,0)</f>
        <v>0</v>
      </c>
      <c r="D20" s="254" t="str">
        <f>IF(AND(ISNUMBER(C20),C20&gt;0),D$2/C20,"-")</f>
        <v>-</v>
      </c>
      <c r="F20" s="1257"/>
      <c r="G20" s="1258"/>
      <c r="H20" s="1259"/>
    </row>
    <row r="21" spans="1:8" x14ac:dyDescent="0.2">
      <c r="A21" s="238" t="s">
        <v>431</v>
      </c>
      <c r="B21" s="249">
        <f>IF(AND(65&lt;C$7,C$7&lt;150.01),1,0)</f>
        <v>0</v>
      </c>
      <c r="C21" s="250">
        <f>IF(AND(C$7&lt;150.01,B21=1),(C$7-65)/70,0)</f>
        <v>0</v>
      </c>
      <c r="D21" s="254" t="str">
        <f>IF(AND(ISNUMBER(C21),C21&gt;0),D$2/C21,"-")</f>
        <v>-</v>
      </c>
      <c r="F21" s="1257"/>
      <c r="G21" s="1258"/>
      <c r="H21" s="1259"/>
    </row>
    <row r="22" spans="1:8" ht="15" thickBot="1" x14ac:dyDescent="0.25">
      <c r="A22" s="239" t="s">
        <v>432</v>
      </c>
      <c r="B22" s="255">
        <f>IF(C$7&gt;150,1,0)</f>
        <v>0</v>
      </c>
      <c r="C22" s="256">
        <f>IF(B22=1,"Individuelle Bemessung!",0)</f>
        <v>0</v>
      </c>
      <c r="D22" s="257" t="str">
        <f>IF(AND(ISNUMBER(C22),C22&gt;0),IF(C22=0,0,D$2/C22),"")</f>
        <v/>
      </c>
      <c r="F22" s="1260"/>
      <c r="G22" s="1261"/>
      <c r="H22" s="1262"/>
    </row>
    <row r="23" spans="1:8" x14ac:dyDescent="0.2">
      <c r="A23" s="243" t="s">
        <v>433</v>
      </c>
    </row>
    <row r="24" spans="1:8" x14ac:dyDescent="0.2">
      <c r="A24" s="243" t="s">
        <v>434</v>
      </c>
    </row>
    <row r="26" spans="1:8" ht="28.5" customHeight="1" x14ac:dyDescent="0.2">
      <c r="A26" s="240" t="s">
        <v>435</v>
      </c>
    </row>
    <row r="27" spans="1:8" x14ac:dyDescent="0.2">
      <c r="A27" s="247" t="s">
        <v>436</v>
      </c>
    </row>
    <row r="28" spans="1:8" x14ac:dyDescent="0.2">
      <c r="A28" s="247"/>
    </row>
    <row r="29" spans="1:8" ht="26.1" customHeight="1" x14ac:dyDescent="0.2">
      <c r="A29" s="583" t="s">
        <v>249</v>
      </c>
      <c r="B29" s="247"/>
      <c r="C29" s="1043"/>
      <c r="D29" s="247"/>
      <c r="E29" s="247" t="s">
        <v>437</v>
      </c>
      <c r="F29" s="1263"/>
      <c r="G29" s="1264"/>
      <c r="H29" s="1265"/>
    </row>
    <row r="30" spans="1:8" ht="27" customHeight="1" x14ac:dyDescent="0.2">
      <c r="A30" s="583" t="s">
        <v>309</v>
      </c>
      <c r="B30" s="247"/>
      <c r="C30" s="1043"/>
      <c r="D30" s="247"/>
      <c r="E30" s="247" t="s">
        <v>437</v>
      </c>
      <c r="F30" s="1263"/>
      <c r="G30" s="1264"/>
      <c r="H30" s="1265"/>
    </row>
    <row r="31" spans="1:8" ht="27" customHeight="1" x14ac:dyDescent="0.2">
      <c r="A31" s="584" t="s">
        <v>413</v>
      </c>
      <c r="C31" s="221" t="str">
        <f>IF(SUM(C29:C30)&gt;0,SUM(C29:C30),"")</f>
        <v/>
      </c>
    </row>
    <row r="32" spans="1:8" x14ac:dyDescent="0.2">
      <c r="C32"/>
    </row>
    <row r="35" spans="1:4" x14ac:dyDescent="0.2">
      <c r="A35" s="268"/>
      <c r="B35" s="268"/>
      <c r="C35" s="268"/>
      <c r="D35" s="268"/>
    </row>
    <row r="36" spans="1:4" x14ac:dyDescent="0.2">
      <c r="A36" s="268"/>
      <c r="B36" s="268"/>
      <c r="C36" s="268"/>
      <c r="D36" s="268"/>
    </row>
    <row r="37" spans="1:4" x14ac:dyDescent="0.2">
      <c r="A37" s="268"/>
      <c r="B37" s="268"/>
      <c r="C37" s="268"/>
      <c r="D37" s="268"/>
    </row>
    <row r="38" spans="1:4" x14ac:dyDescent="0.2">
      <c r="A38" s="268"/>
      <c r="B38" s="268"/>
      <c r="C38" s="268"/>
      <c r="D38" s="268"/>
    </row>
    <row r="39" spans="1:4" x14ac:dyDescent="0.2">
      <c r="A39" s="268"/>
      <c r="B39" s="268"/>
      <c r="C39" s="268"/>
      <c r="D39" s="268"/>
    </row>
    <row r="40" spans="1:4" x14ac:dyDescent="0.2">
      <c r="A40" s="268"/>
      <c r="B40" s="268"/>
      <c r="C40" s="268"/>
      <c r="D40" s="268"/>
    </row>
    <row r="41" spans="1:4" x14ac:dyDescent="0.2">
      <c r="A41" s="268"/>
      <c r="B41" s="268"/>
      <c r="C41" s="268"/>
      <c r="D41" s="268"/>
    </row>
    <row r="42" spans="1:4" x14ac:dyDescent="0.2">
      <c r="A42" s="268"/>
      <c r="B42" s="268"/>
      <c r="C42" s="268"/>
      <c r="D42" s="268"/>
    </row>
    <row r="43" spans="1:4" x14ac:dyDescent="0.2">
      <c r="A43" s="268"/>
      <c r="B43" s="268"/>
      <c r="C43" s="268"/>
      <c r="D43" s="268"/>
    </row>
    <row r="44" spans="1:4" x14ac:dyDescent="0.2">
      <c r="A44" s="268"/>
      <c r="B44" s="268"/>
      <c r="C44" s="268"/>
      <c r="D44" s="268"/>
    </row>
    <row r="45" spans="1:4" x14ac:dyDescent="0.2">
      <c r="A45" s="268"/>
      <c r="B45" s="268"/>
      <c r="C45" s="268"/>
      <c r="D45" s="268"/>
    </row>
    <row r="46" spans="1:4" x14ac:dyDescent="0.2">
      <c r="A46" s="268"/>
      <c r="B46" s="268"/>
      <c r="C46" s="268"/>
      <c r="D46" s="268"/>
    </row>
    <row r="47" spans="1:4" x14ac:dyDescent="0.2">
      <c r="A47" s="268"/>
      <c r="B47" s="268"/>
      <c r="C47" s="268"/>
      <c r="D47" s="268"/>
    </row>
    <row r="48" spans="1:4" x14ac:dyDescent="0.2">
      <c r="A48" s="268"/>
      <c r="B48" s="268"/>
      <c r="C48" s="268"/>
      <c r="D48" s="268"/>
    </row>
    <row r="49" spans="1:4" x14ac:dyDescent="0.2">
      <c r="A49" s="268"/>
      <c r="B49" s="268"/>
      <c r="C49" s="268"/>
      <c r="D49" s="268"/>
    </row>
  </sheetData>
  <sheetProtection algorithmName="SHA-512" hashValue="ZF278yKbejerZHmCi7G3Mq2tQoQJ+SPJw4FFpSo63X/acz/+2EIG/g0VBgXEvB94B1bT2pGO4DpcPdSV3jhREg==" saltValue="8M5flhS+w0Wegzs+PR9Sug==" spinCount="100000" sheet="1" objects="1" scenarios="1"/>
  <mergeCells count="3">
    <mergeCell ref="F15:H22"/>
    <mergeCell ref="F29:H29"/>
    <mergeCell ref="F30:H30"/>
  </mergeCells>
  <pageMargins left="0.7" right="0.7" top="0.78740157499999996" bottom="0.78740157499999996"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95" sqref="B95"/>
    </sheetView>
  </sheetViews>
  <sheetFormatPr baseColWidth="10" defaultColWidth="8.5703125" defaultRowHeight="12.75" x14ac:dyDescent="0.2"/>
  <cols>
    <col min="1" max="16384" width="8.5703125" style="47"/>
  </cols>
  <sheetData>
    <row r="1" spans="1:1" x14ac:dyDescent="0.2">
      <c r="A1" s="47" t="s">
        <v>505</v>
      </c>
    </row>
    <row r="4" spans="1:1" x14ac:dyDescent="0.2">
      <c r="A4" s="47" t="s">
        <v>506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V132"/>
  <sheetViews>
    <sheetView showGridLines="0" zoomScale="90" zoomScaleNormal="90" workbookViewId="0">
      <pane ySplit="5" topLeftCell="A36" activePane="bottomLeft" state="frozen"/>
      <selection activeCell="B95" sqref="B95:J95"/>
      <selection pane="bottomLeft" activeCell="I10" sqref="I10"/>
    </sheetView>
  </sheetViews>
  <sheetFormatPr baseColWidth="10" defaultColWidth="10.85546875" defaultRowHeight="14.25" x14ac:dyDescent="0.2"/>
  <cols>
    <col min="1" max="1" width="10.85546875" style="348"/>
    <col min="2" max="2" width="58.140625" style="345" customWidth="1"/>
    <col min="3" max="3" width="18.5703125" style="345" customWidth="1"/>
    <col min="4" max="4" width="15.42578125" style="345" customWidth="1"/>
    <col min="5" max="5" width="18.140625" style="345" customWidth="1"/>
    <col min="6" max="6" width="15.42578125" style="345" customWidth="1"/>
    <col min="7" max="7" width="18" style="346" customWidth="1"/>
    <col min="8" max="8" width="17.5703125" style="345" customWidth="1"/>
    <col min="9" max="9" width="18.42578125" style="345" customWidth="1"/>
    <col min="10" max="11" width="10.85546875" style="345"/>
    <col min="12" max="12" width="10.42578125" style="345" bestFit="1" customWidth="1"/>
    <col min="13" max="16384" width="10.85546875" style="345"/>
  </cols>
  <sheetData>
    <row r="1" spans="1:16" ht="20.25" x14ac:dyDescent="0.2">
      <c r="A1" s="1047" t="s">
        <v>50</v>
      </c>
      <c r="B1" s="367"/>
      <c r="G1" s="761"/>
    </row>
    <row r="2" spans="1:16" ht="15" thickBot="1" x14ac:dyDescent="0.25">
      <c r="A2" s="368" t="s">
        <v>51</v>
      </c>
      <c r="D2" s="347"/>
      <c r="G2" s="761"/>
    </row>
    <row r="3" spans="1:16" ht="36.6" customHeight="1" x14ac:dyDescent="0.2">
      <c r="C3" s="1181" t="s">
        <v>440</v>
      </c>
      <c r="D3" s="1182"/>
      <c r="E3" s="1183" t="s">
        <v>52</v>
      </c>
      <c r="F3" s="1183"/>
      <c r="G3" s="1184" t="s">
        <v>17</v>
      </c>
      <c r="H3" s="1185"/>
    </row>
    <row r="4" spans="1:16" x14ac:dyDescent="0.2">
      <c r="C4" s="903" t="s">
        <v>53</v>
      </c>
      <c r="D4" s="427" t="s">
        <v>54</v>
      </c>
      <c r="E4" s="427" t="s">
        <v>53</v>
      </c>
      <c r="F4" s="427" t="s">
        <v>54</v>
      </c>
      <c r="G4" s="427" t="s">
        <v>53</v>
      </c>
      <c r="H4" s="904" t="s">
        <v>54</v>
      </c>
    </row>
    <row r="5" spans="1:16" ht="15" thickBot="1" x14ac:dyDescent="0.25">
      <c r="A5"/>
      <c r="B5"/>
      <c r="C5" s="905">
        <f>DATE(YEAR(E5)-1,1,1)</f>
        <v>44197</v>
      </c>
      <c r="D5" s="906">
        <f>DATE(YEAR(E5)-1,12,31)</f>
        <v>44561</v>
      </c>
      <c r="E5" s="906">
        <f>DATE(YEAR(G5)-IF(MONTH(G5)&lt;10,1,0),1,1)</f>
        <v>44562</v>
      </c>
      <c r="F5" s="906">
        <f>EOMONTH(E5,11)</f>
        <v>44926</v>
      </c>
      <c r="G5" s="906">
        <f>Deckblatt!B15</f>
        <v>44927</v>
      </c>
      <c r="H5" s="907">
        <f>Deckblatt!D15</f>
        <v>45291</v>
      </c>
    </row>
    <row r="6" spans="1:16" ht="15.75" thickBot="1" x14ac:dyDescent="0.25">
      <c r="B6" s="784" t="s">
        <v>439</v>
      </c>
      <c r="C6" s="786">
        <f>SUM(C8:C10,C17,C114)</f>
        <v>0</v>
      </c>
      <c r="D6" s="787">
        <f t="shared" ref="D6:H6" si="0">SUM(D8:D10,D17)</f>
        <v>0</v>
      </c>
      <c r="E6" s="786">
        <f>SUM(E8:E10,E17,E114)</f>
        <v>0</v>
      </c>
      <c r="F6" s="787">
        <f t="shared" si="0"/>
        <v>0</v>
      </c>
      <c r="G6" s="786">
        <f>SUM(G8:G10,G17,G114)</f>
        <v>0</v>
      </c>
      <c r="H6" s="785">
        <f t="shared" si="0"/>
        <v>0</v>
      </c>
    </row>
    <row r="7" spans="1:16" ht="30" x14ac:dyDescent="0.25">
      <c r="A7" s="348" t="s">
        <v>55</v>
      </c>
      <c r="B7" s="424" t="s">
        <v>56</v>
      </c>
      <c r="C7" s="425" t="s">
        <v>57</v>
      </c>
      <c r="D7" s="426" t="s">
        <v>58</v>
      </c>
      <c r="E7" s="425" t="s">
        <v>57</v>
      </c>
      <c r="F7" s="426" t="s">
        <v>58</v>
      </c>
      <c r="G7" s="425" t="s">
        <v>57</v>
      </c>
      <c r="H7" s="426" t="s">
        <v>58</v>
      </c>
    </row>
    <row r="8" spans="1:16" ht="15" x14ac:dyDescent="0.2">
      <c r="A8" s="350">
        <v>1</v>
      </c>
      <c r="B8" s="378" t="s">
        <v>59</v>
      </c>
      <c r="C8" s="999"/>
      <c r="D8" s="1000"/>
      <c r="E8" s="999"/>
      <c r="F8" s="1000"/>
      <c r="G8" s="375">
        <f>IF('Anlage Leitung und Verwaltung'!$C$29&gt;0,'Anlage Leitung und Verwaltung'!$C$29,'Anlage Leitung und Verwaltung'!$C$10)</f>
        <v>0</v>
      </c>
      <c r="H8" s="1000"/>
    </row>
    <row r="9" spans="1:16" ht="15" x14ac:dyDescent="0.2">
      <c r="A9" s="350">
        <v>2</v>
      </c>
      <c r="B9" s="378" t="s">
        <v>60</v>
      </c>
      <c r="C9" s="999"/>
      <c r="D9" s="1000"/>
      <c r="E9" s="999"/>
      <c r="F9" s="1000"/>
      <c r="G9" s="375">
        <f>IF('Anlage Leitung und Verwaltung'!$C$30&gt;0,'Anlage Leitung und Verwaltung'!$C$30,'Anlage Leitung und Verwaltung'!$C$11)</f>
        <v>0</v>
      </c>
      <c r="H9" s="1000"/>
    </row>
    <row r="10" spans="1:16" s="349" customFormat="1" ht="25.5" x14ac:dyDescent="0.25">
      <c r="A10" s="350">
        <v>3</v>
      </c>
      <c r="B10" s="394" t="s">
        <v>61</v>
      </c>
      <c r="C10" s="376">
        <f t="shared" ref="C10:H10" si="1">C11+C12</f>
        <v>0</v>
      </c>
      <c r="D10" s="379">
        <f t="shared" si="1"/>
        <v>0</v>
      </c>
      <c r="E10" s="376">
        <f t="shared" si="1"/>
        <v>0</v>
      </c>
      <c r="F10" s="379">
        <f t="shared" si="1"/>
        <v>0</v>
      </c>
      <c r="G10" s="376">
        <f t="shared" si="1"/>
        <v>0</v>
      </c>
      <c r="H10" s="379">
        <f t="shared" si="1"/>
        <v>0</v>
      </c>
    </row>
    <row r="11" spans="1:16" ht="15" thickBot="1" x14ac:dyDescent="0.25">
      <c r="A11" s="351" t="s">
        <v>62</v>
      </c>
      <c r="B11" s="380" t="s">
        <v>63</v>
      </c>
      <c r="C11" s="1001"/>
      <c r="D11" s="1002"/>
      <c r="E11" s="1003"/>
      <c r="F11" s="1004"/>
      <c r="G11" s="1003"/>
      <c r="H11" s="1004"/>
    </row>
    <row r="12" spans="1:16" x14ac:dyDescent="0.2">
      <c r="A12" s="353" t="s">
        <v>64</v>
      </c>
      <c r="B12" s="919" t="s">
        <v>65</v>
      </c>
      <c r="C12" s="1005"/>
      <c r="D12" s="1006"/>
      <c r="E12" s="1003"/>
      <c r="F12" s="1004"/>
      <c r="G12" s="1003"/>
      <c r="H12" s="1004"/>
    </row>
    <row r="13" spans="1:16" s="349" customFormat="1" ht="15" x14ac:dyDescent="0.25">
      <c r="A13" s="350">
        <v>4</v>
      </c>
      <c r="B13" s="920" t="s">
        <v>66</v>
      </c>
      <c r="C13" s="415">
        <f t="shared" ref="C13:H13" si="2">SUM(C14:C15)</f>
        <v>0</v>
      </c>
      <c r="D13" s="381">
        <f t="shared" si="2"/>
        <v>0</v>
      </c>
      <c r="E13" s="377">
        <f t="shared" si="2"/>
        <v>0</v>
      </c>
      <c r="F13" s="381">
        <f t="shared" si="2"/>
        <v>0</v>
      </c>
      <c r="G13" s="377">
        <f t="shared" si="2"/>
        <v>0</v>
      </c>
      <c r="H13" s="381">
        <f t="shared" si="2"/>
        <v>0</v>
      </c>
      <c r="L13"/>
    </row>
    <row r="14" spans="1:16" x14ac:dyDescent="0.2">
      <c r="B14" s="921" t="s">
        <v>67</v>
      </c>
      <c r="C14" s="1007"/>
      <c r="D14" s="1000"/>
      <c r="E14" s="999"/>
      <c r="F14" s="1000"/>
      <c r="G14" s="999"/>
      <c r="H14" s="1000"/>
      <c r="L14"/>
    </row>
    <row r="15" spans="1:16" ht="15" thickBot="1" x14ac:dyDescent="0.25">
      <c r="B15" s="922" t="s">
        <v>68</v>
      </c>
      <c r="C15" s="1008"/>
      <c r="D15" s="1009"/>
      <c r="E15" s="1010"/>
      <c r="F15" s="1009"/>
      <c r="G15" s="1010"/>
      <c r="H15" s="1009"/>
      <c r="L15"/>
    </row>
    <row r="16" spans="1:16" ht="18" customHeight="1" thickBot="1" x14ac:dyDescent="0.25">
      <c r="A16" s="353"/>
      <c r="B16" s="358"/>
      <c r="C16" s="372"/>
      <c r="D16" s="369"/>
      <c r="E16" s="372"/>
      <c r="F16" s="369"/>
      <c r="G16" s="372"/>
      <c r="H16" s="369"/>
      <c r="K16" s="655"/>
      <c r="L16" s="493"/>
      <c r="M16" s="655"/>
      <c r="N16" s="655"/>
      <c r="O16" s="655"/>
      <c r="P16" s="655"/>
    </row>
    <row r="17" spans="1:16" s="349" customFormat="1" ht="15" x14ac:dyDescent="0.25">
      <c r="A17" s="350">
        <v>5</v>
      </c>
      <c r="B17" s="793" t="s">
        <v>491</v>
      </c>
      <c r="C17" s="790">
        <f>SUM(C23,C52)</f>
        <v>0</v>
      </c>
      <c r="D17" s="383">
        <f>D18</f>
        <v>0</v>
      </c>
      <c r="E17" s="382">
        <f>SUM(E23,E52)</f>
        <v>0</v>
      </c>
      <c r="F17" s="383">
        <f>F18</f>
        <v>0</v>
      </c>
      <c r="G17" s="790">
        <f>SUM(G23,G52)</f>
        <v>0</v>
      </c>
      <c r="H17" s="383">
        <f>H18</f>
        <v>0</v>
      </c>
      <c r="I17" s="1176" t="s">
        <v>465</v>
      </c>
      <c r="J17" s="1177"/>
      <c r="K17" s="788"/>
      <c r="L17" s="493"/>
      <c r="M17" s="788"/>
      <c r="N17" s="788"/>
      <c r="O17" s="788"/>
      <c r="P17" s="788"/>
    </row>
    <row r="18" spans="1:16" s="349" customFormat="1" ht="15" x14ac:dyDescent="0.25">
      <c r="A18" s="354" t="s">
        <v>69</v>
      </c>
      <c r="B18" s="414" t="s">
        <v>70</v>
      </c>
      <c r="C18" s="415">
        <f t="shared" ref="C18:H18" si="3">SUM(C19:C21)</f>
        <v>0</v>
      </c>
      <c r="D18" s="384">
        <f t="shared" si="3"/>
        <v>0</v>
      </c>
      <c r="E18" s="377">
        <f t="shared" si="3"/>
        <v>0</v>
      </c>
      <c r="F18" s="384">
        <f t="shared" si="3"/>
        <v>0</v>
      </c>
      <c r="G18" s="415">
        <f t="shared" si="3"/>
        <v>0</v>
      </c>
      <c r="H18" s="384">
        <f t="shared" si="3"/>
        <v>0</v>
      </c>
      <c r="I18" s="1178"/>
      <c r="J18" s="1179"/>
      <c r="K18" s="788"/>
      <c r="L18" s="788"/>
      <c r="M18" s="788"/>
      <c r="N18" s="788"/>
      <c r="O18" s="788"/>
      <c r="P18" s="788"/>
    </row>
    <row r="19" spans="1:16" x14ac:dyDescent="0.2">
      <c r="A19" s="355" t="s">
        <v>71</v>
      </c>
      <c r="B19" s="794" t="s">
        <v>72</v>
      </c>
      <c r="C19" s="1011"/>
      <c r="D19" s="1004"/>
      <c r="E19" s="1011"/>
      <c r="F19" s="1004"/>
      <c r="G19" s="791">
        <f>G24+G53</f>
        <v>0</v>
      </c>
      <c r="H19" s="1004"/>
      <c r="I19" s="935">
        <f>IF($G$17=0,0,G19/$G$17)</f>
        <v>0</v>
      </c>
      <c r="J19" s="1180">
        <f>IF(I19=0,0,1-J21)</f>
        <v>0</v>
      </c>
      <c r="K19" s="655"/>
      <c r="L19" s="493"/>
      <c r="M19" s="655"/>
      <c r="N19" s="655"/>
      <c r="O19" s="655"/>
      <c r="P19" s="655"/>
    </row>
    <row r="20" spans="1:16" x14ac:dyDescent="0.2">
      <c r="A20" s="355" t="s">
        <v>73</v>
      </c>
      <c r="B20" s="794" t="s">
        <v>74</v>
      </c>
      <c r="C20" s="1011"/>
      <c r="D20" s="1004"/>
      <c r="E20" s="1011"/>
      <c r="F20" s="1004"/>
      <c r="G20" s="791">
        <f>G25+G54</f>
        <v>0</v>
      </c>
      <c r="H20" s="1004"/>
      <c r="I20" s="935">
        <f>IF($G$17=0,0,G20/$G$17)</f>
        <v>0</v>
      </c>
      <c r="J20" s="1180"/>
    </row>
    <row r="21" spans="1:16" ht="15" thickBot="1" x14ac:dyDescent="0.25">
      <c r="A21" s="353" t="s">
        <v>75</v>
      </c>
      <c r="B21" s="795" t="s">
        <v>76</v>
      </c>
      <c r="C21" s="1012"/>
      <c r="D21" s="1013"/>
      <c r="E21" s="1012"/>
      <c r="F21" s="1013"/>
      <c r="G21" s="792">
        <f>G26+G55</f>
        <v>0</v>
      </c>
      <c r="H21" s="1013"/>
      <c r="J21" s="934">
        <f>IF($G$17=0,0,G21/$G$17)</f>
        <v>0</v>
      </c>
    </row>
    <row r="22" spans="1:16" ht="15" thickBot="1" x14ac:dyDescent="0.25">
      <c r="A22" s="353"/>
      <c r="B22" s="390" t="s">
        <v>77</v>
      </c>
      <c r="C22" s="391"/>
      <c r="D22" s="392">
        <f>IF(D17=0,0,C17/D17)</f>
        <v>0</v>
      </c>
      <c r="E22" s="391"/>
      <c r="F22" s="392">
        <f>IF(F17=0,0,E17/F17)</f>
        <v>0</v>
      </c>
      <c r="G22" s="391"/>
      <c r="H22" s="392">
        <f>IF(H17=0,0,G17/H17)</f>
        <v>0</v>
      </c>
      <c r="J22" s="789">
        <f>J21+J19</f>
        <v>0</v>
      </c>
    </row>
    <row r="23" spans="1:16" ht="15.75" thickBot="1" x14ac:dyDescent="0.25">
      <c r="A23" s="353" t="s">
        <v>78</v>
      </c>
      <c r="B23" s="410" t="s">
        <v>79</v>
      </c>
      <c r="C23" s="409">
        <f>SUM(C24:C26)</f>
        <v>0</v>
      </c>
      <c r="D23" s="371"/>
      <c r="E23" s="409">
        <f>SUM(E24:E26)</f>
        <v>0</v>
      </c>
      <c r="F23" s="371"/>
      <c r="G23" s="409">
        <f>SUM(G24:G26)</f>
        <v>0</v>
      </c>
      <c r="H23"/>
    </row>
    <row r="24" spans="1:16" ht="15" thickBot="1" x14ac:dyDescent="0.25">
      <c r="A24" s="353" t="s">
        <v>80</v>
      </c>
      <c r="B24" s="794" t="s">
        <v>81</v>
      </c>
      <c r="C24" s="1014"/>
      <c r="D24" s="912" t="s">
        <v>90</v>
      </c>
      <c r="E24" s="1014"/>
      <c r="F24" s="912" t="s">
        <v>90</v>
      </c>
      <c r="G24" s="1014"/>
      <c r="H24"/>
    </row>
    <row r="25" spans="1:16" x14ac:dyDescent="0.2">
      <c r="A25" s="353" t="s">
        <v>82</v>
      </c>
      <c r="B25" s="794" t="s">
        <v>83</v>
      </c>
      <c r="C25" s="736">
        <f>SUM(C30,C33,C36,C39,C42,C44,C46,C49)-C24</f>
        <v>0</v>
      </c>
      <c r="D25" s="371"/>
      <c r="E25" s="736">
        <f>SUM(E30,E33,E36,E39,E42,E44,E46,E49)-E24</f>
        <v>0</v>
      </c>
      <c r="F25" s="371"/>
      <c r="G25" s="736">
        <f>SUM(G30,G33,G36,G39,G42,G44,G46,G49)-G24</f>
        <v>0</v>
      </c>
      <c r="H25"/>
    </row>
    <row r="26" spans="1:16" ht="15" thickBot="1" x14ac:dyDescent="0.25">
      <c r="A26" s="353" t="s">
        <v>84</v>
      </c>
      <c r="B26" s="795" t="s">
        <v>85</v>
      </c>
      <c r="C26" s="744">
        <f>SUM(C31,C34,C37,C40,C43,C47,C50)</f>
        <v>0</v>
      </c>
      <c r="D26" s="371"/>
      <c r="E26" s="744">
        <f>SUM(E31,E34,E37,E40,E43,E47,E50)</f>
        <v>0</v>
      </c>
      <c r="F26" s="371"/>
      <c r="G26" s="744">
        <f>SUM(G31,G34,G37,G40,G43,G47,G50)</f>
        <v>0</v>
      </c>
      <c r="H26"/>
    </row>
    <row r="27" spans="1:16" x14ac:dyDescent="0.2">
      <c r="A27" s="353"/>
      <c r="B27" s="357"/>
      <c r="C27" s="370"/>
      <c r="D27" s="371"/>
      <c r="E27" s="370"/>
      <c r="F27" s="371"/>
      <c r="G27" s="924"/>
      <c r="H27" s="371"/>
    </row>
    <row r="28" spans="1:16" ht="18" customHeight="1" thickBot="1" x14ac:dyDescent="0.25">
      <c r="A28" s="354" t="s">
        <v>86</v>
      </c>
      <c r="B28" s="358" t="s">
        <v>87</v>
      </c>
      <c r="C28" s="372"/>
      <c r="D28" s="373"/>
      <c r="E28" s="372"/>
      <c r="F28" s="373"/>
      <c r="G28" s="372"/>
      <c r="H28" s="373"/>
    </row>
    <row r="29" spans="1:16" ht="13.9" customHeight="1" thickBot="1" x14ac:dyDescent="0.25">
      <c r="A29" s="354" t="s">
        <v>88</v>
      </c>
      <c r="B29" s="386" t="s">
        <v>89</v>
      </c>
      <c r="C29" s="387">
        <f>SUM(C30:C31)</f>
        <v>0</v>
      </c>
      <c r="D29" s="1173" t="s">
        <v>90</v>
      </c>
      <c r="E29" s="407">
        <f>SUM(E30:E31)</f>
        <v>0</v>
      </c>
      <c r="F29" s="1173" t="s">
        <v>90</v>
      </c>
      <c r="G29" s="407">
        <f>SUM(G30:G31)</f>
        <v>0</v>
      </c>
      <c r="H29" s="1173" t="s">
        <v>91</v>
      </c>
    </row>
    <row r="30" spans="1:16" ht="13.7" customHeight="1" thickBot="1" x14ac:dyDescent="0.25">
      <c r="A30" s="923" t="s">
        <v>92</v>
      </c>
      <c r="B30" s="380" t="s">
        <v>93</v>
      </c>
      <c r="C30" s="1015"/>
      <c r="D30" s="1174"/>
      <c r="E30" s="1016"/>
      <c r="F30" s="1174"/>
      <c r="G30" s="1016"/>
      <c r="H30" s="1174"/>
    </row>
    <row r="31" spans="1:16" ht="13.7" customHeight="1" x14ac:dyDescent="0.2">
      <c r="A31" s="355" t="s">
        <v>94</v>
      </c>
      <c r="B31" s="380" t="s">
        <v>76</v>
      </c>
      <c r="C31" s="1015"/>
      <c r="D31" s="1174"/>
      <c r="E31" s="1016"/>
      <c r="F31" s="1174"/>
      <c r="G31" s="1016"/>
      <c r="H31" s="1174"/>
    </row>
    <row r="32" spans="1:16" s="349" customFormat="1" ht="13.9" customHeight="1" x14ac:dyDescent="0.25">
      <c r="A32" s="354" t="s">
        <v>88</v>
      </c>
      <c r="B32" s="388" t="s">
        <v>95</v>
      </c>
      <c r="C32" s="385">
        <f>SUM(C33:C34)</f>
        <v>0</v>
      </c>
      <c r="D32" s="1174"/>
      <c r="E32" s="408">
        <f>SUM(E33:E34)</f>
        <v>0</v>
      </c>
      <c r="F32" s="1174"/>
      <c r="G32" s="408">
        <f>SUM(G33:G34)</f>
        <v>0</v>
      </c>
      <c r="H32" s="1174"/>
    </row>
    <row r="33" spans="1:12" ht="13.7" customHeight="1" x14ac:dyDescent="0.2">
      <c r="A33" s="355" t="s">
        <v>96</v>
      </c>
      <c r="B33" s="380" t="s">
        <v>93</v>
      </c>
      <c r="C33" s="1015"/>
      <c r="D33" s="1174"/>
      <c r="E33" s="1016"/>
      <c r="F33" s="1174"/>
      <c r="G33" s="1016"/>
      <c r="H33" s="1174"/>
    </row>
    <row r="34" spans="1:12" ht="13.7" customHeight="1" x14ac:dyDescent="0.2">
      <c r="A34" s="355" t="s">
        <v>96</v>
      </c>
      <c r="B34" s="380" t="s">
        <v>76</v>
      </c>
      <c r="C34" s="1015"/>
      <c r="D34" s="1174"/>
      <c r="E34" s="1016"/>
      <c r="F34" s="1174"/>
      <c r="G34" s="1016"/>
      <c r="H34" s="1174"/>
    </row>
    <row r="35" spans="1:12" s="349" customFormat="1" ht="13.9" customHeight="1" x14ac:dyDescent="0.25">
      <c r="A35" s="360" t="s">
        <v>97</v>
      </c>
      <c r="B35" s="388" t="s">
        <v>493</v>
      </c>
      <c r="C35" s="385">
        <f>SUM(C36:C37)</f>
        <v>0</v>
      </c>
      <c r="D35" s="1174"/>
      <c r="E35" s="408">
        <f>SUM(E36:E37)</f>
        <v>0</v>
      </c>
      <c r="F35" s="1174"/>
      <c r="G35" s="408">
        <f>SUM(G36:G37)</f>
        <v>0</v>
      </c>
      <c r="H35" s="1174"/>
      <c r="L35" s="361"/>
    </row>
    <row r="36" spans="1:12" ht="13.7" customHeight="1" x14ac:dyDescent="0.2">
      <c r="A36" s="355" t="s">
        <v>96</v>
      </c>
      <c r="B36" s="380" t="s">
        <v>93</v>
      </c>
      <c r="C36" s="1015"/>
      <c r="D36" s="1174"/>
      <c r="E36" s="1016"/>
      <c r="F36" s="1174"/>
      <c r="G36" s="1016"/>
      <c r="H36" s="1174"/>
    </row>
    <row r="37" spans="1:12" ht="13.7" customHeight="1" x14ac:dyDescent="0.2">
      <c r="A37" s="355" t="s">
        <v>96</v>
      </c>
      <c r="B37" s="380" t="s">
        <v>76</v>
      </c>
      <c r="C37" s="1015"/>
      <c r="D37" s="1174"/>
      <c r="E37" s="1016"/>
      <c r="F37" s="1174"/>
      <c r="G37" s="1016"/>
      <c r="H37" s="1174"/>
    </row>
    <row r="38" spans="1:12" s="349" customFormat="1" ht="13.9" customHeight="1" x14ac:dyDescent="0.25">
      <c r="A38" s="354" t="s">
        <v>98</v>
      </c>
      <c r="B38" s="388" t="s">
        <v>99</v>
      </c>
      <c r="C38" s="385">
        <f>SUM(C39:C40)</f>
        <v>0</v>
      </c>
      <c r="D38" s="1174"/>
      <c r="E38" s="408">
        <f>SUM(E39:E40)</f>
        <v>0</v>
      </c>
      <c r="F38" s="1174"/>
      <c r="G38" s="408">
        <f>SUM(G39:G40)</f>
        <v>0</v>
      </c>
      <c r="H38" s="1174"/>
    </row>
    <row r="39" spans="1:12" ht="13.7" customHeight="1" x14ac:dyDescent="0.2">
      <c r="A39" s="355" t="s">
        <v>96</v>
      </c>
      <c r="B39" s="380" t="s">
        <v>93</v>
      </c>
      <c r="C39" s="1015"/>
      <c r="D39" s="1174"/>
      <c r="E39" s="1016"/>
      <c r="F39" s="1174"/>
      <c r="G39" s="1016"/>
      <c r="H39" s="1174"/>
    </row>
    <row r="40" spans="1:12" ht="13.7" customHeight="1" x14ac:dyDescent="0.2">
      <c r="A40" s="355" t="s">
        <v>96</v>
      </c>
      <c r="B40" s="380" t="s">
        <v>76</v>
      </c>
      <c r="C40" s="1015"/>
      <c r="D40" s="1174"/>
      <c r="E40" s="1016"/>
      <c r="F40" s="1174"/>
      <c r="G40" s="1016"/>
      <c r="H40" s="1174"/>
    </row>
    <row r="41" spans="1:12" s="349" customFormat="1" ht="41.85" customHeight="1" x14ac:dyDescent="0.25">
      <c r="A41" s="354" t="s">
        <v>100</v>
      </c>
      <c r="B41" s="393" t="s">
        <v>101</v>
      </c>
      <c r="C41" s="385">
        <f>SUM(C42:C43)</f>
        <v>0</v>
      </c>
      <c r="D41" s="1174"/>
      <c r="E41" s="408">
        <f>SUM(E42:E43)</f>
        <v>0</v>
      </c>
      <c r="F41" s="1174"/>
      <c r="G41" s="408">
        <f>SUM(G42:G43)</f>
        <v>0</v>
      </c>
      <c r="H41" s="1174"/>
      <c r="L41" s="361"/>
    </row>
    <row r="42" spans="1:12" ht="13.7" customHeight="1" x14ac:dyDescent="0.2">
      <c r="A42" s="355" t="s">
        <v>96</v>
      </c>
      <c r="B42" s="380" t="s">
        <v>93</v>
      </c>
      <c r="C42" s="1015"/>
      <c r="D42" s="1174"/>
      <c r="E42" s="1016"/>
      <c r="F42" s="1174"/>
      <c r="G42" s="1016"/>
      <c r="H42" s="1174"/>
    </row>
    <row r="43" spans="1:12" ht="13.7" customHeight="1" x14ac:dyDescent="0.2">
      <c r="A43" s="355" t="s">
        <v>96</v>
      </c>
      <c r="B43" s="380" t="s">
        <v>76</v>
      </c>
      <c r="C43" s="1015"/>
      <c r="D43" s="1174"/>
      <c r="E43" s="1016"/>
      <c r="F43" s="1174"/>
      <c r="G43" s="1016"/>
      <c r="H43" s="1174"/>
    </row>
    <row r="44" spans="1:12" s="349" customFormat="1" ht="13.9" customHeight="1" x14ac:dyDescent="0.25">
      <c r="A44" s="354" t="s">
        <v>102</v>
      </c>
      <c r="B44" s="388" t="s">
        <v>103</v>
      </c>
      <c r="C44" s="1015"/>
      <c r="D44" s="1174"/>
      <c r="E44" s="1016"/>
      <c r="F44" s="1174"/>
      <c r="G44" s="1016"/>
      <c r="H44" s="1174"/>
    </row>
    <row r="45" spans="1:12" s="349" customFormat="1" ht="13.9" customHeight="1" x14ac:dyDescent="0.25">
      <c r="A45" s="354" t="s">
        <v>104</v>
      </c>
      <c r="B45" s="388" t="s">
        <v>105</v>
      </c>
      <c r="C45" s="1081">
        <f>SUM(C46:C47)</f>
        <v>0</v>
      </c>
      <c r="D45" s="1174"/>
      <c r="E45" s="1082">
        <f>SUM(E46:E47)</f>
        <v>0</v>
      </c>
      <c r="F45" s="1174"/>
      <c r="G45" s="1082">
        <f>SUM(G46:G47)</f>
        <v>0</v>
      </c>
      <c r="H45" s="1174"/>
    </row>
    <row r="46" spans="1:12" s="788" customFormat="1" ht="13.9" customHeight="1" x14ac:dyDescent="0.25">
      <c r="A46" s="355" t="s">
        <v>96</v>
      </c>
      <c r="B46" s="380" t="s">
        <v>93</v>
      </c>
      <c r="C46" s="1015"/>
      <c r="D46" s="1174"/>
      <c r="E46" s="1016"/>
      <c r="F46" s="1174"/>
      <c r="G46" s="1016"/>
      <c r="H46" s="1174"/>
    </row>
    <row r="47" spans="1:12" s="788" customFormat="1" ht="13.9" customHeight="1" x14ac:dyDescent="0.25">
      <c r="A47" s="355" t="s">
        <v>96</v>
      </c>
      <c r="B47" s="380" t="s">
        <v>76</v>
      </c>
      <c r="C47" s="1015"/>
      <c r="D47" s="1174"/>
      <c r="E47" s="1016"/>
      <c r="F47" s="1174"/>
      <c r="G47" s="1016"/>
      <c r="H47" s="1174"/>
    </row>
    <row r="48" spans="1:12" s="349" customFormat="1" ht="13.9" customHeight="1" x14ac:dyDescent="0.25">
      <c r="A48" s="354" t="s">
        <v>106</v>
      </c>
      <c r="B48" s="388" t="s">
        <v>107</v>
      </c>
      <c r="C48" s="385">
        <f>SUM(C49:C50)</f>
        <v>0</v>
      </c>
      <c r="D48" s="1174"/>
      <c r="E48" s="408">
        <f>SUM(E49:E50)</f>
        <v>0</v>
      </c>
      <c r="F48" s="1174"/>
      <c r="G48" s="408">
        <f>SUM(G49:G50)</f>
        <v>0</v>
      </c>
      <c r="H48" s="1174"/>
      <c r="L48" s="361"/>
    </row>
    <row r="49" spans="1:22" ht="13.7" customHeight="1" x14ac:dyDescent="0.2">
      <c r="A49" s="353" t="s">
        <v>108</v>
      </c>
      <c r="B49" s="380" t="s">
        <v>93</v>
      </c>
      <c r="C49" s="1015"/>
      <c r="D49" s="1174"/>
      <c r="E49" s="1016"/>
      <c r="F49" s="1174"/>
      <c r="G49" s="1016"/>
      <c r="H49" s="1174"/>
    </row>
    <row r="50" spans="1:22" ht="13.9" customHeight="1" thickBot="1" x14ac:dyDescent="0.25">
      <c r="A50" s="353" t="s">
        <v>109</v>
      </c>
      <c r="B50" s="389" t="s">
        <v>76</v>
      </c>
      <c r="C50" s="1017"/>
      <c r="D50" s="1175"/>
      <c r="E50" s="1018"/>
      <c r="F50" s="1175"/>
      <c r="G50" s="1018"/>
      <c r="H50" s="1175"/>
    </row>
    <row r="51" spans="1:22" ht="18" customHeight="1" thickBot="1" x14ac:dyDescent="0.25">
      <c r="A51" s="353"/>
      <c r="B51" s="358"/>
      <c r="C51" s="372"/>
      <c r="D51" s="373"/>
      <c r="E51" s="372"/>
      <c r="F51" s="373"/>
      <c r="G51" s="372"/>
      <c r="H51" s="373"/>
    </row>
    <row r="52" spans="1:22" ht="18" customHeight="1" x14ac:dyDescent="0.2">
      <c r="A52" s="362" t="s">
        <v>110</v>
      </c>
      <c r="B52" s="910" t="s">
        <v>111</v>
      </c>
      <c r="C52" s="409">
        <f>SUM(C53:C55)</f>
        <v>0</v>
      </c>
      <c r="D52" s="1173" t="s">
        <v>90</v>
      </c>
      <c r="E52" s="409">
        <f>SUM(E53:E55)</f>
        <v>0</v>
      </c>
      <c r="F52" s="1173" t="s">
        <v>90</v>
      </c>
      <c r="G52" s="409">
        <f>SUM(G53:G55)</f>
        <v>0</v>
      </c>
    </row>
    <row r="53" spans="1:22" s="349" customFormat="1" ht="13.9" customHeight="1" x14ac:dyDescent="0.25">
      <c r="A53" s="355" t="s">
        <v>112</v>
      </c>
      <c r="B53" s="417" t="s">
        <v>113</v>
      </c>
      <c r="C53" s="1014"/>
      <c r="D53" s="1174"/>
      <c r="E53" s="1014"/>
      <c r="F53" s="1174"/>
      <c r="G53" s="736">
        <f>G66+G63</f>
        <v>0</v>
      </c>
      <c r="H53"/>
      <c r="I53"/>
    </row>
    <row r="54" spans="1:22" ht="13.7" customHeight="1" x14ac:dyDescent="0.2">
      <c r="A54" s="353" t="s">
        <v>114</v>
      </c>
      <c r="B54" s="417" t="s">
        <v>115</v>
      </c>
      <c r="C54" s="1014"/>
      <c r="D54" s="1174"/>
      <c r="E54" s="1014"/>
      <c r="F54" s="1174"/>
      <c r="G54" s="736">
        <f>G67+G64</f>
        <v>0</v>
      </c>
      <c r="H54"/>
      <c r="I54"/>
    </row>
    <row r="55" spans="1:22" ht="13.9" customHeight="1" thickBot="1" x14ac:dyDescent="0.25">
      <c r="A55" s="353" t="s">
        <v>116</v>
      </c>
      <c r="B55" s="418" t="s">
        <v>117</v>
      </c>
      <c r="C55" s="1019"/>
      <c r="D55" s="1175"/>
      <c r="E55" s="1019"/>
      <c r="F55" s="1175"/>
      <c r="G55" s="744">
        <f>G68+G70</f>
        <v>0</v>
      </c>
      <c r="H55"/>
      <c r="I55"/>
    </row>
    <row r="56" spans="1:22" ht="15" x14ac:dyDescent="0.2">
      <c r="A56" s="353" t="s">
        <v>118</v>
      </c>
      <c r="B56" s="745" t="s">
        <v>119</v>
      </c>
      <c r="C56"/>
      <c r="D56" s="911"/>
      <c r="E56"/>
      <c r="F56" s="371"/>
      <c r="G56" s="925">
        <f>SUM(G57:G59)</f>
        <v>0</v>
      </c>
      <c r="H56" s="371"/>
    </row>
    <row r="57" spans="1:22" x14ac:dyDescent="0.2">
      <c r="A57" s="353" t="s">
        <v>120</v>
      </c>
      <c r="B57" s="814" t="s">
        <v>37</v>
      </c>
      <c r="C57"/>
      <c r="D57" s="911"/>
      <c r="E57"/>
      <c r="F57" s="371"/>
      <c r="G57" s="736">
        <f>G65</f>
        <v>0</v>
      </c>
      <c r="H57" s="371"/>
    </row>
    <row r="58" spans="1:22" ht="15" thickBot="1" x14ac:dyDescent="0.25">
      <c r="A58" s="353" t="s">
        <v>121</v>
      </c>
      <c r="B58" s="815" t="s">
        <v>38</v>
      </c>
      <c r="C58"/>
      <c r="D58" s="911"/>
      <c r="E58"/>
      <c r="F58" s="371"/>
      <c r="G58" s="744">
        <f>G62</f>
        <v>0</v>
      </c>
      <c r="H58" s="371"/>
    </row>
    <row r="59" spans="1:22" ht="15" hidden="1" customHeight="1" thickBot="1" x14ac:dyDescent="0.25">
      <c r="A59" s="363" t="s">
        <v>122</v>
      </c>
      <c r="B59" s="813" t="s">
        <v>123</v>
      </c>
      <c r="C59"/>
      <c r="D59" s="911"/>
      <c r="E59"/>
      <c r="F59" s="371"/>
      <c r="G59" s="816">
        <f>G69</f>
        <v>0</v>
      </c>
      <c r="H59" s="371"/>
    </row>
    <row r="60" spans="1:22" x14ac:dyDescent="0.2">
      <c r="A60" s="363"/>
      <c r="B60" s="363"/>
      <c r="C60"/>
      <c r="D60" s="911"/>
      <c r="E60"/>
      <c r="F60" s="371"/>
      <c r="G60" s="370"/>
      <c r="H60"/>
    </row>
    <row r="61" spans="1:22" ht="18" customHeight="1" thickBot="1" x14ac:dyDescent="0.25">
      <c r="A61" s="354"/>
      <c r="B61" s="358" t="s">
        <v>87</v>
      </c>
      <c r="C61"/>
      <c r="D61" s="911"/>
      <c r="E61"/>
      <c r="F61" s="373"/>
      <c r="G61" s="372"/>
      <c r="H61"/>
    </row>
    <row r="62" spans="1:22" s="349" customFormat="1" ht="15" x14ac:dyDescent="0.25">
      <c r="A62" s="350" t="s">
        <v>124</v>
      </c>
      <c r="B62" s="745" t="s">
        <v>132</v>
      </c>
      <c r="C62"/>
      <c r="D62" s="911"/>
      <c r="E62"/>
      <c r="F62" s="374"/>
      <c r="G62" s="735">
        <f>SUM(G63:G64)</f>
        <v>0</v>
      </c>
      <c r="H62"/>
      <c r="I62" s="356"/>
      <c r="J62" s="356"/>
      <c r="K62" s="356"/>
      <c r="L62" s="356"/>
      <c r="M62" s="356"/>
      <c r="N62" s="356"/>
      <c r="O62" s="356"/>
      <c r="P62" s="356"/>
      <c r="Q62" s="356"/>
      <c r="R62" s="356"/>
      <c r="S62" s="356"/>
      <c r="T62" s="356"/>
      <c r="U62" s="356"/>
      <c r="V62" s="356"/>
    </row>
    <row r="63" spans="1:22" x14ac:dyDescent="0.2">
      <c r="A63" s="348" t="s">
        <v>126</v>
      </c>
      <c r="B63" s="746" t="s">
        <v>127</v>
      </c>
      <c r="C63"/>
      <c r="D63" s="911"/>
      <c r="E63"/>
      <c r="F63" s="371"/>
      <c r="G63" s="1014"/>
      <c r="H63"/>
      <c r="I63" s="352"/>
      <c r="J63" s="352"/>
      <c r="K63" s="352"/>
      <c r="L63" s="352"/>
      <c r="M63" s="352"/>
      <c r="N63" s="352"/>
      <c r="O63" s="352"/>
      <c r="P63" s="352"/>
      <c r="Q63" s="352"/>
      <c r="R63" s="352"/>
      <c r="S63" s="352"/>
      <c r="T63" s="352"/>
      <c r="U63" s="352"/>
      <c r="V63" s="352"/>
    </row>
    <row r="64" spans="1:22" x14ac:dyDescent="0.2">
      <c r="A64" s="348" t="s">
        <v>128</v>
      </c>
      <c r="B64" s="746" t="s">
        <v>129</v>
      </c>
      <c r="C64"/>
      <c r="D64" s="911"/>
      <c r="E64"/>
      <c r="F64" s="371"/>
      <c r="G64" s="1014"/>
      <c r="H64"/>
      <c r="I64" s="352"/>
      <c r="J64" s="352"/>
      <c r="K64" s="352"/>
      <c r="L64" s="352"/>
      <c r="M64" s="352"/>
      <c r="N64" s="352"/>
      <c r="O64" s="352"/>
      <c r="P64" s="352"/>
      <c r="Q64" s="352"/>
      <c r="R64" s="352"/>
      <c r="S64" s="352"/>
      <c r="T64" s="352"/>
      <c r="U64" s="352"/>
      <c r="V64" s="352"/>
    </row>
    <row r="65" spans="1:22" ht="14.25" customHeight="1" x14ac:dyDescent="0.2">
      <c r="A65" s="350" t="s">
        <v>131</v>
      </c>
      <c r="B65" s="747" t="s">
        <v>125</v>
      </c>
      <c r="C65"/>
      <c r="D65" s="911"/>
      <c r="E65"/>
      <c r="F65" s="374"/>
      <c r="G65" s="736">
        <f>SUM(G66:G68)</f>
        <v>0</v>
      </c>
      <c r="H65"/>
      <c r="I65" s="352"/>
      <c r="J65" s="352"/>
      <c r="K65" s="352"/>
      <c r="L65" s="352"/>
      <c r="M65" s="352"/>
      <c r="N65" s="352"/>
      <c r="O65" s="352"/>
      <c r="P65" s="352"/>
      <c r="Q65" s="352"/>
      <c r="R65" s="352"/>
      <c r="S65" s="352"/>
      <c r="T65" s="352"/>
      <c r="U65" s="352"/>
      <c r="V65" s="352"/>
    </row>
    <row r="66" spans="1:22" s="349" customFormat="1" ht="15" x14ac:dyDescent="0.25">
      <c r="A66" s="348" t="s">
        <v>133</v>
      </c>
      <c r="B66" s="746" t="s">
        <v>127</v>
      </c>
      <c r="C66"/>
      <c r="D66" s="911"/>
      <c r="E66"/>
      <c r="F66" s="371"/>
      <c r="G66" s="1014"/>
      <c r="H66" s="345"/>
      <c r="I66" s="356"/>
      <c r="J66" s="356"/>
      <c r="K66" s="356"/>
      <c r="M66" s="356"/>
      <c r="N66" s="356"/>
      <c r="O66" s="356"/>
      <c r="P66" s="356"/>
      <c r="Q66" s="356"/>
      <c r="R66" s="356"/>
      <c r="S66" s="356"/>
      <c r="T66" s="356"/>
      <c r="U66" s="356"/>
      <c r="V66" s="356"/>
    </row>
    <row r="67" spans="1:22" x14ac:dyDescent="0.2">
      <c r="A67" s="348" t="s">
        <v>134</v>
      </c>
      <c r="B67" s="746" t="s">
        <v>129</v>
      </c>
      <c r="C67"/>
      <c r="D67" s="911"/>
      <c r="E67"/>
      <c r="F67" s="371"/>
      <c r="G67" s="1014"/>
      <c r="I67" s="352"/>
      <c r="J67" s="352"/>
      <c r="K67" s="352"/>
      <c r="L67"/>
      <c r="M67" s="352"/>
      <c r="N67" s="352"/>
      <c r="O67" s="352"/>
      <c r="P67" s="352"/>
      <c r="Q67" s="352"/>
      <c r="R67" s="352"/>
      <c r="S67" s="352"/>
      <c r="T67" s="352"/>
      <c r="U67" s="352"/>
      <c r="V67" s="352"/>
    </row>
    <row r="68" spans="1:22" ht="14.25" customHeight="1" thickBot="1" x14ac:dyDescent="0.25">
      <c r="A68" s="348" t="s">
        <v>481</v>
      </c>
      <c r="B68" s="748" t="s">
        <v>130</v>
      </c>
      <c r="C68"/>
      <c r="D68" s="911"/>
      <c r="E68"/>
      <c r="F68" s="371"/>
      <c r="G68" s="1014"/>
      <c r="I68" s="352"/>
      <c r="J68" s="352"/>
      <c r="K68" s="352"/>
      <c r="L68" s="352"/>
      <c r="M68" s="352"/>
      <c r="N68" s="352"/>
      <c r="O68" s="352"/>
      <c r="P68" s="352"/>
      <c r="Q68" s="352"/>
      <c r="R68" s="352"/>
      <c r="S68" s="352"/>
      <c r="T68" s="352"/>
      <c r="U68" s="352"/>
      <c r="V68" s="352"/>
    </row>
    <row r="69" spans="1:22" s="349" customFormat="1" ht="15" hidden="1" x14ac:dyDescent="0.25">
      <c r="A69" s="350" t="s">
        <v>135</v>
      </c>
      <c r="B69" s="817" t="s">
        <v>136</v>
      </c>
      <c r="C69"/>
      <c r="D69" s="911"/>
      <c r="E69"/>
      <c r="F69" s="374"/>
      <c r="G69" s="736">
        <f>SUM(G70:G70)</f>
        <v>0</v>
      </c>
      <c r="H69"/>
      <c r="I69" s="356"/>
      <c r="J69" s="356"/>
      <c r="K69" s="356"/>
      <c r="L69" s="356"/>
      <c r="M69" s="356"/>
      <c r="N69" s="356"/>
      <c r="O69" s="356"/>
      <c r="P69" s="356"/>
      <c r="Q69" s="356"/>
      <c r="R69" s="356"/>
      <c r="S69" s="356"/>
      <c r="T69" s="356"/>
      <c r="U69" s="356"/>
      <c r="V69" s="356"/>
    </row>
    <row r="70" spans="1:22" ht="15" hidden="1" thickBot="1" x14ac:dyDescent="0.25">
      <c r="A70" s="348" t="s">
        <v>137</v>
      </c>
      <c r="B70" s="748" t="s">
        <v>130</v>
      </c>
      <c r="C70"/>
      <c r="D70" s="911"/>
      <c r="E70"/>
      <c r="F70" s="371"/>
      <c r="G70" s="1019">
        <v>0</v>
      </c>
      <c r="I70" s="352"/>
      <c r="J70" s="352"/>
      <c r="K70" s="352"/>
      <c r="L70" s="352"/>
      <c r="M70" s="352"/>
      <c r="N70" s="352"/>
      <c r="O70" s="352"/>
      <c r="P70" s="352"/>
      <c r="Q70" s="352"/>
      <c r="R70" s="352"/>
      <c r="S70" s="352"/>
      <c r="T70" s="352"/>
      <c r="U70" s="352"/>
      <c r="V70" s="352"/>
    </row>
    <row r="71" spans="1:22" ht="15" x14ac:dyDescent="0.2">
      <c r="A71" s="353"/>
      <c r="B71" s="358"/>
      <c r="C71" s="372"/>
      <c r="D71" s="911"/>
      <c r="E71" s="372"/>
      <c r="F71" s="373"/>
      <c r="G71" s="372"/>
      <c r="I71" s="359"/>
      <c r="J71" s="359"/>
      <c r="K71" s="359"/>
      <c r="L71" s="359"/>
      <c r="M71" s="359"/>
      <c r="N71" s="359"/>
      <c r="O71" s="359"/>
      <c r="P71" s="359"/>
      <c r="Q71" s="359"/>
      <c r="R71" s="359"/>
      <c r="S71" s="359"/>
      <c r="T71" s="359"/>
      <c r="U71" s="359"/>
      <c r="V71" s="359"/>
    </row>
    <row r="72" spans="1:22" ht="15.75" thickBot="1" x14ac:dyDescent="0.25">
      <c r="A72" s="353"/>
      <c r="B72" s="358" t="s">
        <v>495</v>
      </c>
      <c r="C72" s="372"/>
      <c r="D72"/>
      <c r="E72" s="372"/>
      <c r="F72"/>
      <c r="G72" s="372"/>
      <c r="H72"/>
      <c r="I72" s="796"/>
      <c r="J72" s="359"/>
      <c r="K72" s="359"/>
      <c r="L72" s="359"/>
      <c r="M72" s="359"/>
      <c r="N72" s="359"/>
      <c r="O72" s="359"/>
      <c r="P72" s="359"/>
      <c r="Q72" s="359"/>
      <c r="R72" s="359"/>
      <c r="S72" s="359"/>
      <c r="T72" s="359"/>
      <c r="U72" s="359"/>
      <c r="V72" s="359"/>
    </row>
    <row r="73" spans="1:22" s="349" customFormat="1" ht="15" x14ac:dyDescent="0.25">
      <c r="A73" s="362" t="s">
        <v>138</v>
      </c>
      <c r="B73" s="410" t="s">
        <v>139</v>
      </c>
      <c r="C73" s="411">
        <f>SUM(C74)</f>
        <v>0</v>
      </c>
      <c r="D73" s="412">
        <f>D74</f>
        <v>0</v>
      </c>
      <c r="E73" s="411">
        <f>SUM(E74)</f>
        <v>0</v>
      </c>
      <c r="F73" s="413">
        <f>F74</f>
        <v>0</v>
      </c>
      <c r="G73" s="411">
        <f>SUM(G74)</f>
        <v>0</v>
      </c>
      <c r="H73" s="413">
        <f>H74</f>
        <v>0</v>
      </c>
      <c r="I73" s="788"/>
      <c r="J73" s="788"/>
      <c r="K73" s="788"/>
      <c r="L73" s="788"/>
    </row>
    <row r="74" spans="1:22" s="349" customFormat="1" ht="15" x14ac:dyDescent="0.25">
      <c r="A74" s="354" t="s">
        <v>140</v>
      </c>
      <c r="B74" s="414" t="s">
        <v>141</v>
      </c>
      <c r="C74" s="415">
        <f t="shared" ref="C74:H74" si="4">SUM(C75:C77)</f>
        <v>0</v>
      </c>
      <c r="D74" s="416">
        <f t="shared" si="4"/>
        <v>0</v>
      </c>
      <c r="E74" s="415">
        <f t="shared" si="4"/>
        <v>0</v>
      </c>
      <c r="F74" s="384">
        <f t="shared" si="4"/>
        <v>0</v>
      </c>
      <c r="G74" s="415">
        <f t="shared" si="4"/>
        <v>0</v>
      </c>
      <c r="H74" s="384">
        <f t="shared" si="4"/>
        <v>0</v>
      </c>
      <c r="I74" s="788"/>
      <c r="J74" s="788"/>
      <c r="K74" s="788"/>
      <c r="L74" s="788"/>
    </row>
    <row r="75" spans="1:22" ht="15" x14ac:dyDescent="0.2">
      <c r="A75" s="355" t="s">
        <v>112</v>
      </c>
      <c r="B75" s="417" t="s">
        <v>142</v>
      </c>
      <c r="C75" s="1011"/>
      <c r="D75" s="1020"/>
      <c r="E75" s="1011"/>
      <c r="F75" s="1021"/>
      <c r="G75" s="1011"/>
      <c r="H75" s="1021"/>
      <c r="I75" s="655"/>
      <c r="J75" s="655"/>
      <c r="K75" s="655"/>
      <c r="L75" s="493"/>
    </row>
    <row r="76" spans="1:22" x14ac:dyDescent="0.2">
      <c r="A76" s="353" t="s">
        <v>114</v>
      </c>
      <c r="B76" s="417" t="s">
        <v>143</v>
      </c>
      <c r="C76" s="1011"/>
      <c r="D76" s="1022"/>
      <c r="E76" s="1011"/>
      <c r="F76" s="1023"/>
      <c r="G76" s="1011"/>
      <c r="H76" s="1023"/>
    </row>
    <row r="77" spans="1:22" ht="15" thickBot="1" x14ac:dyDescent="0.25">
      <c r="A77" s="353" t="s">
        <v>116</v>
      </c>
      <c r="B77" s="418" t="s">
        <v>144</v>
      </c>
      <c r="C77" s="1012"/>
      <c r="D77" s="1024"/>
      <c r="E77" s="1012"/>
      <c r="F77" s="1025"/>
      <c r="G77" s="1012"/>
      <c r="H77" s="1025"/>
    </row>
    <row r="78" spans="1:22" ht="15" x14ac:dyDescent="0.25">
      <c r="A78" s="350"/>
      <c r="B78" s="349"/>
      <c r="G78" s="364"/>
    </row>
    <row r="79" spans="1:22" ht="15" x14ac:dyDescent="0.25">
      <c r="A79" s="350" t="s">
        <v>145</v>
      </c>
      <c r="B79" s="349"/>
      <c r="G79" s="364"/>
    </row>
    <row r="80" spans="1:22" ht="15" x14ac:dyDescent="0.25">
      <c r="A80" s="350"/>
      <c r="B80" s="349"/>
      <c r="G80" s="364"/>
    </row>
    <row r="81" spans="1:12" ht="15" x14ac:dyDescent="0.25">
      <c r="A81" s="350" t="s">
        <v>146</v>
      </c>
      <c r="B81" s="349" t="s">
        <v>147</v>
      </c>
    </row>
    <row r="82" spans="1:12" s="349" customFormat="1" ht="15.75" thickBot="1" x14ac:dyDescent="0.3"/>
    <row r="83" spans="1:12" ht="56.25" customHeight="1" x14ac:dyDescent="0.2">
      <c r="B83" s="926"/>
      <c r="C83" s="401" t="s">
        <v>148</v>
      </c>
      <c r="D83" s="402"/>
      <c r="E83" s="401" t="s">
        <v>148</v>
      </c>
      <c r="F83" s="402"/>
      <c r="G83" s="401" t="s">
        <v>148</v>
      </c>
      <c r="H83" s="402"/>
      <c r="I83" s="403" t="s">
        <v>149</v>
      </c>
      <c r="J83" s="404" t="s">
        <v>150</v>
      </c>
      <c r="K83" s="403" t="s">
        <v>151</v>
      </c>
      <c r="L83" s="405" t="s">
        <v>152</v>
      </c>
    </row>
    <row r="84" spans="1:12" x14ac:dyDescent="0.2">
      <c r="A84" s="351" t="s">
        <v>153</v>
      </c>
      <c r="B84" s="1026"/>
      <c r="C84" s="1027"/>
      <c r="D84" s="395"/>
      <c r="E84" s="1027"/>
      <c r="F84" s="395"/>
      <c r="G84" s="1027"/>
      <c r="H84" s="395"/>
      <c r="I84" s="1028"/>
      <c r="J84" s="1029"/>
      <c r="K84" s="1029"/>
      <c r="L84" s="1030"/>
    </row>
    <row r="85" spans="1:12" x14ac:dyDescent="0.2">
      <c r="A85" s="351" t="s">
        <v>154</v>
      </c>
      <c r="B85" s="1026"/>
      <c r="C85" s="1027"/>
      <c r="D85" s="395"/>
      <c r="E85" s="1027"/>
      <c r="F85" s="395"/>
      <c r="G85" s="1027"/>
      <c r="H85" s="395"/>
      <c r="I85" s="1028"/>
      <c r="J85" s="1029"/>
      <c r="K85" s="1029"/>
      <c r="L85" s="1030"/>
    </row>
    <row r="86" spans="1:12" x14ac:dyDescent="0.2">
      <c r="A86" s="351" t="s">
        <v>155</v>
      </c>
      <c r="B86" s="1026"/>
      <c r="C86" s="1027"/>
      <c r="D86" s="395"/>
      <c r="E86" s="1027"/>
      <c r="F86" s="395"/>
      <c r="G86" s="1027"/>
      <c r="H86" s="395"/>
      <c r="I86" s="1028"/>
      <c r="J86" s="1029"/>
      <c r="K86" s="1029"/>
      <c r="L86" s="1030"/>
    </row>
    <row r="87" spans="1:12" x14ac:dyDescent="0.2">
      <c r="A87" s="351" t="s">
        <v>156</v>
      </c>
      <c r="B87" s="1026"/>
      <c r="C87" s="1027"/>
      <c r="D87" s="395"/>
      <c r="E87" s="1027"/>
      <c r="F87" s="395"/>
      <c r="G87" s="1027"/>
      <c r="H87" s="395"/>
      <c r="I87" s="1028"/>
      <c r="J87" s="1029"/>
      <c r="K87" s="1029"/>
      <c r="L87" s="1030"/>
    </row>
    <row r="88" spans="1:12" x14ac:dyDescent="0.2">
      <c r="A88" s="351" t="s">
        <v>157</v>
      </c>
      <c r="B88" s="1026"/>
      <c r="C88" s="1027"/>
      <c r="D88" s="395"/>
      <c r="E88" s="1027"/>
      <c r="F88" s="395"/>
      <c r="G88" s="1027"/>
      <c r="H88" s="395"/>
      <c r="I88" s="1028"/>
      <c r="J88" s="1029"/>
      <c r="K88" s="1029"/>
      <c r="L88" s="1030"/>
    </row>
    <row r="89" spans="1:12" x14ac:dyDescent="0.2">
      <c r="A89" s="351" t="s">
        <v>158</v>
      </c>
      <c r="B89" s="1026"/>
      <c r="C89" s="1027"/>
      <c r="D89" s="395"/>
      <c r="E89" s="1027"/>
      <c r="F89" s="395"/>
      <c r="G89" s="1027"/>
      <c r="H89" s="395"/>
      <c r="I89" s="1028"/>
      <c r="J89" s="1029"/>
      <c r="K89" s="1029"/>
      <c r="L89" s="1030"/>
    </row>
    <row r="90" spans="1:12" x14ac:dyDescent="0.2">
      <c r="A90" s="351" t="s">
        <v>159</v>
      </c>
      <c r="B90" s="1026"/>
      <c r="C90" s="1027"/>
      <c r="D90" s="395"/>
      <c r="E90" s="1027"/>
      <c r="F90" s="395"/>
      <c r="G90" s="1027"/>
      <c r="H90" s="395"/>
      <c r="I90" s="1028"/>
      <c r="J90" s="1029"/>
      <c r="K90" s="1029"/>
      <c r="L90" s="1030"/>
    </row>
    <row r="91" spans="1:12" x14ac:dyDescent="0.2">
      <c r="A91" s="351" t="s">
        <v>160</v>
      </c>
      <c r="B91" s="1026"/>
      <c r="C91" s="1027"/>
      <c r="D91" s="395"/>
      <c r="E91" s="1027"/>
      <c r="F91" s="395"/>
      <c r="G91" s="1027"/>
      <c r="H91" s="395"/>
      <c r="I91" s="1028"/>
      <c r="J91" s="1029"/>
      <c r="K91" s="1029"/>
      <c r="L91" s="1030"/>
    </row>
    <row r="92" spans="1:12" x14ac:dyDescent="0.2">
      <c r="A92" s="353" t="s">
        <v>161</v>
      </c>
      <c r="B92" s="1026"/>
      <c r="C92" s="1027"/>
      <c r="D92" s="395"/>
      <c r="E92" s="1027"/>
      <c r="F92" s="395"/>
      <c r="G92" s="1027"/>
      <c r="H92" s="395"/>
      <c r="I92" s="1028"/>
      <c r="J92" s="1029"/>
      <c r="K92" s="1029"/>
      <c r="L92" s="1030"/>
    </row>
    <row r="93" spans="1:12" x14ac:dyDescent="0.2">
      <c r="A93" s="353" t="s">
        <v>162</v>
      </c>
      <c r="B93" s="1026"/>
      <c r="C93" s="1027"/>
      <c r="D93" s="395"/>
      <c r="E93" s="1027"/>
      <c r="F93" s="395"/>
      <c r="G93" s="1027"/>
      <c r="H93" s="395"/>
      <c r="I93" s="1028"/>
      <c r="J93" s="1029"/>
      <c r="K93" s="1029"/>
      <c r="L93" s="1030"/>
    </row>
    <row r="94" spans="1:12" x14ac:dyDescent="0.2">
      <c r="A94" s="353" t="s">
        <v>163</v>
      </c>
      <c r="B94" s="1026"/>
      <c r="C94" s="1027"/>
      <c r="D94" s="395"/>
      <c r="E94" s="1027"/>
      <c r="F94" s="395"/>
      <c r="G94" s="1027"/>
      <c r="H94" s="395"/>
      <c r="I94" s="1028"/>
      <c r="J94" s="1029"/>
      <c r="K94" s="1029"/>
      <c r="L94" s="1030"/>
    </row>
    <row r="95" spans="1:12" x14ac:dyDescent="0.2">
      <c r="A95" s="353" t="s">
        <v>164</v>
      </c>
      <c r="B95" s="1026"/>
      <c r="C95" s="1027"/>
      <c r="D95" s="395"/>
      <c r="E95" s="1027"/>
      <c r="F95" s="395"/>
      <c r="G95" s="1027"/>
      <c r="H95" s="395"/>
      <c r="I95" s="1028"/>
      <c r="J95" s="1029"/>
      <c r="K95" s="1029"/>
      <c r="L95" s="1030"/>
    </row>
    <row r="96" spans="1:12" x14ac:dyDescent="0.2">
      <c r="A96" s="353" t="s">
        <v>165</v>
      </c>
      <c r="B96" s="1026"/>
      <c r="C96" s="1027"/>
      <c r="D96" s="395"/>
      <c r="E96" s="1027"/>
      <c r="F96" s="395"/>
      <c r="G96" s="1027"/>
      <c r="H96" s="395"/>
      <c r="I96" s="1028"/>
      <c r="J96" s="1029"/>
      <c r="K96" s="1029"/>
      <c r="L96" s="1030"/>
    </row>
    <row r="97" spans="1:12" x14ac:dyDescent="0.2">
      <c r="A97" s="353" t="s">
        <v>166</v>
      </c>
      <c r="B97" s="1026"/>
      <c r="C97" s="1027"/>
      <c r="D97" s="395"/>
      <c r="E97" s="1027"/>
      <c r="F97" s="395"/>
      <c r="G97" s="1027"/>
      <c r="H97" s="395"/>
      <c r="I97" s="1028"/>
      <c r="J97" s="1029"/>
      <c r="K97" s="1029"/>
      <c r="L97" s="1030"/>
    </row>
    <row r="98" spans="1:12" x14ac:dyDescent="0.2">
      <c r="A98" s="353" t="s">
        <v>167</v>
      </c>
      <c r="B98" s="1026"/>
      <c r="C98" s="1027"/>
      <c r="D98" s="395"/>
      <c r="E98" s="1027"/>
      <c r="F98" s="395"/>
      <c r="G98" s="1027"/>
      <c r="H98" s="395"/>
      <c r="I98" s="1028"/>
      <c r="J98" s="1029"/>
      <c r="K98" s="1029"/>
      <c r="L98" s="1030"/>
    </row>
    <row r="99" spans="1:12" x14ac:dyDescent="0.2">
      <c r="A99" s="353" t="s">
        <v>168</v>
      </c>
      <c r="B99" s="1026"/>
      <c r="C99" s="1027"/>
      <c r="D99" s="395"/>
      <c r="E99" s="1027"/>
      <c r="F99" s="395"/>
      <c r="G99" s="1027"/>
      <c r="H99" s="395"/>
      <c r="I99" s="1028"/>
      <c r="J99" s="1029"/>
      <c r="K99" s="1029"/>
      <c r="L99" s="1030"/>
    </row>
    <row r="100" spans="1:12" x14ac:dyDescent="0.2">
      <c r="A100" s="353" t="s">
        <v>169</v>
      </c>
      <c r="B100" s="1026"/>
      <c r="C100" s="1027"/>
      <c r="D100" s="395"/>
      <c r="E100" s="1027"/>
      <c r="F100" s="395"/>
      <c r="G100" s="1027"/>
      <c r="H100" s="395"/>
      <c r="I100" s="1028"/>
      <c r="J100" s="1029"/>
      <c r="K100" s="1029"/>
      <c r="L100" s="1030"/>
    </row>
    <row r="101" spans="1:12" x14ac:dyDescent="0.2">
      <c r="A101" s="353" t="s">
        <v>170</v>
      </c>
      <c r="B101" s="1026"/>
      <c r="C101" s="1027"/>
      <c r="D101" s="395"/>
      <c r="E101" s="1027"/>
      <c r="F101" s="395"/>
      <c r="G101" s="1027"/>
      <c r="H101" s="395"/>
      <c r="I101" s="1028"/>
      <c r="J101" s="1029"/>
      <c r="K101" s="1029"/>
      <c r="L101" s="1030"/>
    </row>
    <row r="102" spans="1:12" x14ac:dyDescent="0.2">
      <c r="A102" s="353" t="s">
        <v>171</v>
      </c>
      <c r="B102" s="1026"/>
      <c r="C102" s="1027"/>
      <c r="D102" s="395"/>
      <c r="E102" s="1027"/>
      <c r="F102" s="395"/>
      <c r="G102" s="1027"/>
      <c r="H102" s="395"/>
      <c r="I102" s="1028"/>
      <c r="J102" s="1029"/>
      <c r="K102" s="1029"/>
      <c r="L102" s="1030"/>
    </row>
    <row r="103" spans="1:12" x14ac:dyDescent="0.2">
      <c r="A103" s="353" t="s">
        <v>172</v>
      </c>
      <c r="B103" s="1026"/>
      <c r="C103" s="1027"/>
      <c r="D103" s="395"/>
      <c r="E103" s="1027"/>
      <c r="F103" s="395"/>
      <c r="G103" s="1027"/>
      <c r="H103" s="395"/>
      <c r="I103" s="1028"/>
      <c r="J103" s="1029"/>
      <c r="K103" s="1029"/>
      <c r="L103" s="1030"/>
    </row>
    <row r="104" spans="1:12" x14ac:dyDescent="0.2">
      <c r="A104" s="353" t="s">
        <v>173</v>
      </c>
      <c r="B104" s="1026"/>
      <c r="C104" s="1027"/>
      <c r="D104" s="395"/>
      <c r="E104" s="1027"/>
      <c r="F104" s="395"/>
      <c r="G104" s="1027"/>
      <c r="H104" s="395"/>
      <c r="I104" s="1028"/>
      <c r="J104" s="1029"/>
      <c r="K104" s="1029"/>
      <c r="L104" s="1030"/>
    </row>
    <row r="105" spans="1:12" x14ac:dyDescent="0.2">
      <c r="A105" s="353" t="s">
        <v>174</v>
      </c>
      <c r="B105" s="1026"/>
      <c r="C105" s="1027"/>
      <c r="D105" s="395"/>
      <c r="E105" s="1027"/>
      <c r="F105" s="395"/>
      <c r="G105" s="1027"/>
      <c r="H105" s="395"/>
      <c r="I105" s="1028"/>
      <c r="J105" s="1029"/>
      <c r="K105" s="1029"/>
      <c r="L105" s="1030"/>
    </row>
    <row r="106" spans="1:12" x14ac:dyDescent="0.2">
      <c r="A106" s="353" t="s">
        <v>175</v>
      </c>
      <c r="B106" s="1026"/>
      <c r="C106" s="1027"/>
      <c r="D106" s="395"/>
      <c r="E106" s="1027"/>
      <c r="F106" s="395"/>
      <c r="G106" s="1027"/>
      <c r="H106" s="395"/>
      <c r="I106" s="1028"/>
      <c r="J106" s="1029"/>
      <c r="K106" s="1029"/>
      <c r="L106" s="1030"/>
    </row>
    <row r="107" spans="1:12" x14ac:dyDescent="0.2">
      <c r="A107" s="353" t="s">
        <v>176</v>
      </c>
      <c r="B107" s="1026"/>
      <c r="C107" s="1027"/>
      <c r="D107" s="395"/>
      <c r="E107" s="1027"/>
      <c r="F107" s="395"/>
      <c r="G107" s="1027"/>
      <c r="H107" s="395"/>
      <c r="I107" s="1028"/>
      <c r="J107" s="1029"/>
      <c r="K107" s="1029"/>
      <c r="L107" s="1030"/>
    </row>
    <row r="108" spans="1:12" x14ac:dyDescent="0.2">
      <c r="A108" s="353" t="s">
        <v>177</v>
      </c>
      <c r="B108" s="1026"/>
      <c r="C108" s="1027"/>
      <c r="D108" s="395"/>
      <c r="E108" s="1027"/>
      <c r="F108" s="395"/>
      <c r="G108" s="1027"/>
      <c r="H108" s="395"/>
      <c r="I108" s="1028"/>
      <c r="J108" s="1029"/>
      <c r="K108" s="1029"/>
      <c r="L108" s="1030"/>
    </row>
    <row r="109" spans="1:12" x14ac:dyDescent="0.2">
      <c r="A109" s="353" t="s">
        <v>178</v>
      </c>
      <c r="B109" s="1026"/>
      <c r="C109" s="1027"/>
      <c r="D109" s="395"/>
      <c r="E109" s="1027"/>
      <c r="F109" s="395"/>
      <c r="G109" s="1027"/>
      <c r="H109" s="395"/>
      <c r="I109" s="1028"/>
      <c r="J109" s="1029"/>
      <c r="K109" s="1029"/>
      <c r="L109" s="1030"/>
    </row>
    <row r="110" spans="1:12" x14ac:dyDescent="0.2">
      <c r="A110" s="353" t="s">
        <v>179</v>
      </c>
      <c r="B110" s="1026"/>
      <c r="C110" s="1027"/>
      <c r="D110" s="395"/>
      <c r="E110" s="1027"/>
      <c r="F110" s="395"/>
      <c r="G110" s="1027"/>
      <c r="H110" s="395"/>
      <c r="I110" s="1028"/>
      <c r="J110" s="1029"/>
      <c r="K110" s="1029"/>
      <c r="L110" s="1030"/>
    </row>
    <row r="111" spans="1:12" x14ac:dyDescent="0.2">
      <c r="A111" s="353" t="s">
        <v>180</v>
      </c>
      <c r="B111" s="1026"/>
      <c r="C111" s="1027"/>
      <c r="D111" s="395"/>
      <c r="E111" s="1027"/>
      <c r="F111" s="395"/>
      <c r="G111" s="1027"/>
      <c r="H111" s="395"/>
      <c r="I111" s="1028"/>
      <c r="J111" s="1029"/>
      <c r="K111" s="1029"/>
      <c r="L111" s="1030"/>
    </row>
    <row r="112" spans="1:12" x14ac:dyDescent="0.2">
      <c r="A112" s="353" t="s">
        <v>181</v>
      </c>
      <c r="B112" s="1026"/>
      <c r="C112" s="1027"/>
      <c r="D112" s="395"/>
      <c r="E112" s="1027"/>
      <c r="F112" s="395"/>
      <c r="G112" s="1027"/>
      <c r="H112" s="395"/>
      <c r="I112" s="1028"/>
      <c r="J112" s="1029"/>
      <c r="K112" s="1029"/>
      <c r="L112" s="1030"/>
    </row>
    <row r="113" spans="1:12" x14ac:dyDescent="0.2">
      <c r="A113" s="353" t="s">
        <v>182</v>
      </c>
      <c r="B113" s="1026"/>
      <c r="C113" s="1027"/>
      <c r="D113" s="396"/>
      <c r="E113" s="1027"/>
      <c r="F113" s="396"/>
      <c r="G113" s="1027"/>
      <c r="H113" s="396"/>
      <c r="I113" s="1028"/>
      <c r="J113" s="1029"/>
      <c r="K113" s="1029"/>
      <c r="L113" s="1030"/>
    </row>
    <row r="114" spans="1:12" ht="15.75" thickBot="1" x14ac:dyDescent="0.3">
      <c r="A114" s="350"/>
      <c r="B114" s="397" t="s">
        <v>49</v>
      </c>
      <c r="C114" s="406">
        <f>SUM(C84:C113)</f>
        <v>0</v>
      </c>
      <c r="D114" s="398"/>
      <c r="E114" s="406">
        <f>SUM(E84:E113)</f>
        <v>0</v>
      </c>
      <c r="F114" s="398"/>
      <c r="G114" s="406">
        <f>SUM(G84:G113)</f>
        <v>0</v>
      </c>
      <c r="H114" s="398"/>
      <c r="I114" s="399"/>
      <c r="J114" s="399"/>
      <c r="K114" s="399"/>
      <c r="L114" s="400"/>
    </row>
    <row r="115" spans="1:12" x14ac:dyDescent="0.2">
      <c r="C115" s="365"/>
      <c r="G115" s="366"/>
    </row>
    <row r="116" spans="1:12" ht="15" x14ac:dyDescent="0.25">
      <c r="A116" s="349"/>
      <c r="C116" s="365"/>
      <c r="G116" s="345"/>
    </row>
    <row r="118" spans="1:12" x14ac:dyDescent="0.2">
      <c r="A118" s="345"/>
      <c r="G118" s="345"/>
    </row>
    <row r="119" spans="1:12" x14ac:dyDescent="0.2">
      <c r="A119" s="345"/>
      <c r="G119" s="345"/>
    </row>
    <row r="120" spans="1:12" x14ac:dyDescent="0.2">
      <c r="A120" s="345"/>
      <c r="G120" s="345"/>
    </row>
    <row r="121" spans="1:12" x14ac:dyDescent="0.2">
      <c r="A121" s="345"/>
      <c r="G121" s="345"/>
    </row>
    <row r="122" spans="1:12" x14ac:dyDescent="0.2">
      <c r="A122" s="345"/>
      <c r="G122" s="345"/>
    </row>
    <row r="123" spans="1:12" x14ac:dyDescent="0.2">
      <c r="A123" s="345"/>
      <c r="G123" s="345"/>
    </row>
    <row r="124" spans="1:12" x14ac:dyDescent="0.2">
      <c r="A124" s="345"/>
      <c r="G124" s="345"/>
    </row>
    <row r="125" spans="1:12" x14ac:dyDescent="0.2">
      <c r="A125" s="345"/>
      <c r="G125" s="345"/>
    </row>
    <row r="126" spans="1:12" x14ac:dyDescent="0.2">
      <c r="A126" s="345"/>
      <c r="G126" s="345"/>
    </row>
    <row r="127" spans="1:12" x14ac:dyDescent="0.2">
      <c r="A127" s="345"/>
      <c r="G127" s="345"/>
    </row>
    <row r="128" spans="1:12" x14ac:dyDescent="0.2">
      <c r="A128" s="345"/>
      <c r="G128" s="345"/>
    </row>
    <row r="129" s="345" customFormat="1" x14ac:dyDescent="0.2"/>
    <row r="130" s="345" customFormat="1" x14ac:dyDescent="0.2"/>
    <row r="131" s="345" customFormat="1" x14ac:dyDescent="0.2"/>
    <row r="132" s="345" customFormat="1" x14ac:dyDescent="0.2"/>
  </sheetData>
  <mergeCells count="10">
    <mergeCell ref="I17:J18"/>
    <mergeCell ref="J19:J20"/>
    <mergeCell ref="C3:D3"/>
    <mergeCell ref="E3:F3"/>
    <mergeCell ref="G3:H3"/>
    <mergeCell ref="D29:D50"/>
    <mergeCell ref="F29:F50"/>
    <mergeCell ref="H29:H50"/>
    <mergeCell ref="D52:D55"/>
    <mergeCell ref="F52:F55"/>
  </mergeCells>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Y100"/>
  <sheetViews>
    <sheetView showGridLines="0" topLeftCell="A26" zoomScale="70" zoomScaleNormal="70" zoomScaleSheetLayoutView="94" workbookViewId="0">
      <selection activeCell="H52" sqref="H52"/>
    </sheetView>
  </sheetViews>
  <sheetFormatPr baseColWidth="10" defaultColWidth="11.42578125" defaultRowHeight="12.75" zeroHeight="1" x14ac:dyDescent="0.2"/>
  <cols>
    <col min="1" max="1" width="59.85546875" style="86" bestFit="1" customWidth="1"/>
    <col min="2" max="2" width="1.42578125" style="86" customWidth="1"/>
    <col min="3" max="4" width="17.42578125" style="86" customWidth="1"/>
    <col min="5" max="5" width="1.42578125" style="86" customWidth="1"/>
    <col min="6" max="6" width="19" style="86" customWidth="1"/>
    <col min="7" max="7" width="15" style="86" customWidth="1"/>
    <col min="8" max="8" width="19" style="86" customWidth="1"/>
    <col min="9" max="9" width="19" style="493" customWidth="1"/>
    <col min="10" max="10" width="19" style="86" customWidth="1"/>
    <col min="11" max="11" width="15" style="86" customWidth="1"/>
    <col min="12" max="12" width="20.140625" style="86" customWidth="1"/>
    <col min="13" max="13" width="2.42578125" style="86" customWidth="1"/>
    <col min="14" max="14" width="21.42578125" style="86" customWidth="1"/>
    <col min="15" max="15" width="2.42578125" style="86" customWidth="1"/>
    <col min="16" max="16" width="20.5703125" style="586" customWidth="1"/>
    <col min="17" max="17" width="3.42578125" style="586" customWidth="1"/>
    <col min="18" max="18" width="22" style="86" customWidth="1"/>
    <col min="19" max="19" width="1.42578125" style="86" customWidth="1"/>
    <col min="20" max="20" width="17.5703125" style="86" customWidth="1"/>
    <col min="21" max="21" width="1.140625" style="86" customWidth="1"/>
    <col min="22" max="22" width="13.85546875" style="86" bestFit="1" customWidth="1"/>
    <col min="23" max="23" width="1.140625" style="86" customWidth="1"/>
    <col min="24" max="24" width="13.85546875" style="86" bestFit="1" customWidth="1"/>
    <col min="25" max="16384" width="11.42578125" style="86"/>
  </cols>
  <sheetData>
    <row r="1" spans="1:25" ht="20.25" x14ac:dyDescent="0.3">
      <c r="A1" s="1048" t="s">
        <v>183</v>
      </c>
      <c r="C1"/>
      <c r="D1"/>
      <c r="E1"/>
      <c r="F1"/>
      <c r="G1"/>
      <c r="H1"/>
      <c r="J1"/>
      <c r="K1"/>
      <c r="L1"/>
      <c r="M1"/>
      <c r="N1"/>
      <c r="O1"/>
    </row>
    <row r="2" spans="1:25" ht="18" x14ac:dyDescent="0.25">
      <c r="A2" s="85"/>
      <c r="C2"/>
      <c r="D2"/>
      <c r="E2"/>
      <c r="F2"/>
      <c r="G2"/>
      <c r="H2"/>
      <c r="J2"/>
      <c r="K2"/>
      <c r="L2"/>
      <c r="M2"/>
      <c r="N2"/>
      <c r="O2"/>
    </row>
    <row r="3" spans="1:25" ht="18" x14ac:dyDescent="0.25">
      <c r="A3" s="85" t="s">
        <v>184</v>
      </c>
    </row>
    <row r="4" spans="1:25" ht="35.450000000000003" customHeight="1" x14ac:dyDescent="0.2">
      <c r="A4" s="1192" t="s">
        <v>185</v>
      </c>
      <c r="B4" s="87"/>
      <c r="C4" s="1189" t="s">
        <v>186</v>
      </c>
      <c r="D4" s="1186" t="s">
        <v>58</v>
      </c>
      <c r="E4" s="88"/>
      <c r="F4" s="1186" t="s">
        <v>516</v>
      </c>
      <c r="G4" s="1186" t="s">
        <v>514</v>
      </c>
      <c r="H4" s="1186" t="s">
        <v>538</v>
      </c>
      <c r="I4" s="1061"/>
      <c r="J4" s="1186" t="s">
        <v>515</v>
      </c>
      <c r="K4" s="1186" t="s">
        <v>517</v>
      </c>
      <c r="L4" s="1186" t="s">
        <v>518</v>
      </c>
      <c r="M4" s="89"/>
      <c r="N4" s="1186" t="s">
        <v>519</v>
      </c>
      <c r="O4" s="422"/>
      <c r="P4" s="1186" t="s">
        <v>187</v>
      </c>
      <c r="Q4" s="422"/>
      <c r="R4" s="1186" t="s">
        <v>188</v>
      </c>
      <c r="T4" s="1186" t="s">
        <v>189</v>
      </c>
      <c r="V4" s="1186" t="s">
        <v>190</v>
      </c>
    </row>
    <row r="5" spans="1:25" ht="20.25" customHeight="1" x14ac:dyDescent="0.2">
      <c r="A5" s="1193"/>
      <c r="B5" s="87"/>
      <c r="C5" s="1190"/>
      <c r="D5" s="1187"/>
      <c r="E5" s="88"/>
      <c r="F5" s="1187"/>
      <c r="G5" s="1187"/>
      <c r="H5" s="1187"/>
      <c r="I5" s="1062"/>
      <c r="J5" s="1187"/>
      <c r="K5" s="1187"/>
      <c r="L5" s="1187"/>
      <c r="M5" s="88"/>
      <c r="N5" s="1187"/>
      <c r="O5" s="422"/>
      <c r="P5" s="1187"/>
      <c r="Q5" s="422"/>
      <c r="R5" s="1187"/>
      <c r="T5" s="1187"/>
      <c r="V5" s="1187"/>
    </row>
    <row r="6" spans="1:25" ht="23.25" customHeight="1" x14ac:dyDescent="0.2">
      <c r="A6" s="1194"/>
      <c r="B6" s="87"/>
      <c r="C6" s="1191"/>
      <c r="D6" s="1188"/>
      <c r="E6" s="88"/>
      <c r="F6" s="1188"/>
      <c r="G6" s="1188"/>
      <c r="H6" s="1188"/>
      <c r="I6" s="1063"/>
      <c r="J6" s="1188"/>
      <c r="K6" s="1188"/>
      <c r="L6" s="1188"/>
      <c r="M6" s="88"/>
      <c r="N6" s="1188"/>
      <c r="O6" s="422"/>
      <c r="P6" s="1188"/>
      <c r="Q6" s="422"/>
      <c r="R6" s="1188"/>
      <c r="T6" s="1188"/>
      <c r="V6" s="1188"/>
    </row>
    <row r="7" spans="1:25" ht="3.2" customHeight="1" x14ac:dyDescent="0.2">
      <c r="A7" s="87"/>
      <c r="B7" s="87"/>
      <c r="C7" s="88"/>
      <c r="D7" s="88"/>
      <c r="E7" s="88"/>
      <c r="F7" s="89"/>
      <c r="G7" s="89"/>
      <c r="H7" s="89"/>
      <c r="I7" s="1064"/>
      <c r="J7" s="89"/>
      <c r="K7" s="89"/>
      <c r="L7" s="89"/>
      <c r="M7" s="88"/>
      <c r="N7" s="89"/>
      <c r="O7" s="587"/>
      <c r="P7" s="89"/>
      <c r="Q7" s="587"/>
      <c r="R7" s="89"/>
      <c r="T7" s="89"/>
      <c r="V7" s="89"/>
    </row>
    <row r="8" spans="1:25" ht="18" customHeight="1" x14ac:dyDescent="0.2">
      <c r="A8" s="87"/>
      <c r="B8" s="87"/>
      <c r="C8" s="88"/>
      <c r="D8" s="88"/>
      <c r="E8" s="88"/>
      <c r="F8" s="89"/>
      <c r="G8" s="89"/>
      <c r="H8" s="89"/>
      <c r="I8" s="1064"/>
      <c r="J8" s="89"/>
      <c r="K8" s="89"/>
      <c r="L8" s="89"/>
      <c r="M8" s="88"/>
      <c r="N8" s="89"/>
      <c r="O8" s="587"/>
      <c r="P8" s="1031"/>
      <c r="Q8" s="587"/>
      <c r="R8" s="89"/>
      <c r="T8" s="89"/>
      <c r="V8" s="89"/>
    </row>
    <row r="9" spans="1:25" ht="3.2" customHeight="1" x14ac:dyDescent="0.2">
      <c r="A9" s="90"/>
      <c r="B9" s="90"/>
      <c r="O9" s="586"/>
      <c r="P9" s="86"/>
    </row>
    <row r="10" spans="1:25" ht="13.35" customHeight="1" x14ac:dyDescent="0.2">
      <c r="A10" s="97" t="s">
        <v>191</v>
      </c>
      <c r="B10" s="91"/>
      <c r="C10" s="419">
        <f>'Personelle Ausstattung'!C$9</f>
        <v>0</v>
      </c>
      <c r="D10" s="419">
        <f>'Personelle Ausstattung'!D$9</f>
        <v>0</v>
      </c>
      <c r="E10" s="92"/>
      <c r="F10" s="1032"/>
      <c r="G10" s="1032"/>
      <c r="H10" s="123">
        <f>F10-G10</f>
        <v>0</v>
      </c>
      <c r="I10" s="1065"/>
      <c r="J10" s="108"/>
      <c r="K10" s="124"/>
      <c r="L10" s="108"/>
      <c r="M10" s="92"/>
      <c r="N10" s="123">
        <f>F10-L10</f>
        <v>0</v>
      </c>
      <c r="O10" s="594"/>
      <c r="P10" s="94">
        <f>IF(C$20=0,0,$P$8/C$20*$C10)</f>
        <v>0</v>
      </c>
      <c r="Q10" s="588"/>
      <c r="R10" s="93">
        <f>F10+P10</f>
        <v>0</v>
      </c>
      <c r="T10" s="99">
        <f t="shared" ref="T10:T19" si="0">IF(R10&gt;0,ROUND(R10/C10,0),0)</f>
        <v>0</v>
      </c>
      <c r="Y10" s="116"/>
    </row>
    <row r="11" spans="1:25" ht="13.35" customHeight="1" x14ac:dyDescent="0.2">
      <c r="A11" s="97" t="s">
        <v>192</v>
      </c>
      <c r="B11" s="91"/>
      <c r="C11" s="419">
        <f>'Personelle Ausstattung'!C$19</f>
        <v>0</v>
      </c>
      <c r="D11" s="419">
        <f>'Personelle Ausstattung'!D$19</f>
        <v>0</v>
      </c>
      <c r="E11" s="92"/>
      <c r="F11" s="1032"/>
      <c r="G11" s="1032"/>
      <c r="H11" s="123">
        <f t="shared" ref="H11:H19" si="1">F11-G11</f>
        <v>0</v>
      </c>
      <c r="I11" s="917"/>
      <c r="J11" s="1032"/>
      <c r="K11" s="123">
        <f>IF(H11=0,0,G11/H11*J11)</f>
        <v>0</v>
      </c>
      <c r="L11" s="111">
        <f>J11+K11</f>
        <v>0</v>
      </c>
      <c r="M11" s="92"/>
      <c r="N11" s="123">
        <f t="shared" ref="N11:N17" si="2">F11-L11</f>
        <v>0</v>
      </c>
      <c r="O11" s="594"/>
      <c r="P11" s="94">
        <f t="shared" ref="P11:P17" si="3">IF(C$20=0,0,$P$8/C$20*$C11)</f>
        <v>0</v>
      </c>
      <c r="Q11" s="589"/>
      <c r="R11" s="93">
        <f t="shared" ref="R11:R17" si="4">F11+P11</f>
        <v>0</v>
      </c>
      <c r="T11" s="99">
        <f t="shared" si="0"/>
        <v>0</v>
      </c>
      <c r="V11" s="1056">
        <f>IF(R11&gt;0,ROUND((N11+P11)/C11,0),0)</f>
        <v>0</v>
      </c>
      <c r="Y11" s="116"/>
    </row>
    <row r="12" spans="1:25" ht="13.35" customHeight="1" x14ac:dyDescent="0.2">
      <c r="A12" s="97" t="s">
        <v>193</v>
      </c>
      <c r="B12" s="91"/>
      <c r="C12" s="419">
        <f>'Personelle Ausstattung'!C$20</f>
        <v>0</v>
      </c>
      <c r="D12" s="419">
        <f>'Personelle Ausstattung'!D$20</f>
        <v>0</v>
      </c>
      <c r="E12" s="92"/>
      <c r="F12" s="1032"/>
      <c r="G12" s="1032"/>
      <c r="H12" s="123">
        <f t="shared" si="1"/>
        <v>0</v>
      </c>
      <c r="I12" s="917"/>
      <c r="J12" s="1032"/>
      <c r="K12" s="123">
        <f>IF(H12=0,0,G12/H12*J12)</f>
        <v>0</v>
      </c>
      <c r="L12" s="111">
        <f>J12+K12</f>
        <v>0</v>
      </c>
      <c r="M12" s="92"/>
      <c r="N12" s="123">
        <f t="shared" si="2"/>
        <v>0</v>
      </c>
      <c r="O12" s="594"/>
      <c r="P12" s="94">
        <f t="shared" si="3"/>
        <v>0</v>
      </c>
      <c r="Q12" s="589"/>
      <c r="R12" s="93">
        <f t="shared" si="4"/>
        <v>0</v>
      </c>
      <c r="T12" s="99">
        <f t="shared" si="0"/>
        <v>0</v>
      </c>
      <c r="V12" s="1056">
        <f t="shared" ref="V12:V13" si="5">IF(R12&gt;0,ROUND((N12+P12)/C12,0),0)</f>
        <v>0</v>
      </c>
      <c r="Y12" s="116"/>
    </row>
    <row r="13" spans="1:25" ht="13.35" customHeight="1" x14ac:dyDescent="0.2">
      <c r="A13" s="97" t="s">
        <v>194</v>
      </c>
      <c r="B13" s="91"/>
      <c r="C13" s="419">
        <f>'Personelle Ausstattung'!C$21</f>
        <v>0</v>
      </c>
      <c r="D13" s="419">
        <f>'Personelle Ausstattung'!D$21</f>
        <v>0</v>
      </c>
      <c r="E13" s="92"/>
      <c r="F13" s="1032"/>
      <c r="G13" s="1032"/>
      <c r="H13" s="123">
        <f t="shared" si="1"/>
        <v>0</v>
      </c>
      <c r="I13" s="917"/>
      <c r="J13" s="1033"/>
      <c r="K13" s="936">
        <f>IF(H13=0,0,G13/H13*J13)</f>
        <v>0</v>
      </c>
      <c r="L13" s="111">
        <f>J13+K13</f>
        <v>0</v>
      </c>
      <c r="M13" s="92"/>
      <c r="N13" s="123">
        <f t="shared" si="2"/>
        <v>0</v>
      </c>
      <c r="O13" s="594"/>
      <c r="P13" s="94">
        <f t="shared" si="3"/>
        <v>0</v>
      </c>
      <c r="Q13" s="589"/>
      <c r="R13" s="93">
        <f t="shared" si="4"/>
        <v>0</v>
      </c>
      <c r="T13" s="99">
        <f t="shared" si="0"/>
        <v>0</v>
      </c>
      <c r="V13" s="1056">
        <f t="shared" si="5"/>
        <v>0</v>
      </c>
      <c r="Y13" s="116"/>
    </row>
    <row r="14" spans="1:25" ht="13.35" customHeight="1" x14ac:dyDescent="0.2">
      <c r="A14" s="97" t="s">
        <v>539</v>
      </c>
      <c r="B14" s="91"/>
      <c r="C14" s="419">
        <f>'Personelle Ausstattung'!C$11</f>
        <v>0</v>
      </c>
      <c r="D14" s="419">
        <f>'Personelle Ausstattung'!D$11</f>
        <v>0</v>
      </c>
      <c r="E14" s="92"/>
      <c r="F14" s="1032"/>
      <c r="G14" s="1032"/>
      <c r="H14" s="123">
        <f t="shared" si="1"/>
        <v>0</v>
      </c>
      <c r="I14" s="1065"/>
      <c r="J14" s="109"/>
      <c r="K14" s="109"/>
      <c r="L14" s="109"/>
      <c r="M14" s="92"/>
      <c r="N14" s="123">
        <f t="shared" si="2"/>
        <v>0</v>
      </c>
      <c r="O14" s="594"/>
      <c r="P14" s="94">
        <f t="shared" si="3"/>
        <v>0</v>
      </c>
      <c r="Q14" s="588"/>
      <c r="R14" s="93">
        <f t="shared" si="4"/>
        <v>0</v>
      </c>
      <c r="T14" s="99">
        <f t="shared" si="0"/>
        <v>0</v>
      </c>
      <c r="Y14" s="116"/>
    </row>
    <row r="15" spans="1:25" ht="13.35" customHeight="1" x14ac:dyDescent="0.2">
      <c r="A15" s="97" t="s">
        <v>540</v>
      </c>
      <c r="B15" s="91"/>
      <c r="C15" s="419">
        <f>'Personelle Ausstattung'!C$12</f>
        <v>0</v>
      </c>
      <c r="D15" s="419">
        <f>'Personelle Ausstattung'!D$12</f>
        <v>0</v>
      </c>
      <c r="E15" s="92"/>
      <c r="F15" s="1032"/>
      <c r="G15" s="1032"/>
      <c r="H15" s="123">
        <f t="shared" si="1"/>
        <v>0</v>
      </c>
      <c r="I15" s="1065"/>
      <c r="J15" s="109"/>
      <c r="K15" s="109"/>
      <c r="L15" s="109"/>
      <c r="M15" s="92"/>
      <c r="N15" s="123">
        <f t="shared" si="2"/>
        <v>0</v>
      </c>
      <c r="O15" s="594"/>
      <c r="P15" s="94">
        <f t="shared" si="3"/>
        <v>0</v>
      </c>
      <c r="Q15" s="588"/>
      <c r="R15" s="93">
        <f t="shared" si="4"/>
        <v>0</v>
      </c>
      <c r="T15" s="99">
        <f t="shared" si="0"/>
        <v>0</v>
      </c>
      <c r="Y15" s="116"/>
    </row>
    <row r="16" spans="1:25" ht="13.35" customHeight="1" x14ac:dyDescent="0.2">
      <c r="A16" s="97" t="s">
        <v>195</v>
      </c>
      <c r="B16" s="91"/>
      <c r="C16" s="419">
        <f>'Personelle Ausstattung'!C$8</f>
        <v>0</v>
      </c>
      <c r="D16" s="419">
        <f>'Personelle Ausstattung'!D$8</f>
        <v>0</v>
      </c>
      <c r="E16" s="92"/>
      <c r="F16" s="1032"/>
      <c r="G16" s="1032"/>
      <c r="H16" s="123">
        <f t="shared" si="1"/>
        <v>0</v>
      </c>
      <c r="I16" s="1065"/>
      <c r="J16" s="109"/>
      <c r="K16" s="124"/>
      <c r="L16" s="109"/>
      <c r="M16" s="92"/>
      <c r="N16" s="123">
        <f t="shared" si="2"/>
        <v>0</v>
      </c>
      <c r="O16" s="594"/>
      <c r="P16" s="94">
        <f t="shared" si="3"/>
        <v>0</v>
      </c>
      <c r="Q16" s="588"/>
      <c r="R16" s="93">
        <f t="shared" si="4"/>
        <v>0</v>
      </c>
      <c r="T16" s="99">
        <f t="shared" si="0"/>
        <v>0</v>
      </c>
      <c r="Y16" s="116"/>
    </row>
    <row r="17" spans="1:25" ht="13.35" customHeight="1" x14ac:dyDescent="0.2">
      <c r="A17" s="97" t="s">
        <v>196</v>
      </c>
      <c r="B17" s="91"/>
      <c r="C17" s="419">
        <f>'Personelle Ausstattung'!C$114</f>
        <v>0</v>
      </c>
      <c r="D17" s="419"/>
      <c r="E17" s="92"/>
      <c r="F17" s="1032"/>
      <c r="G17" s="1032"/>
      <c r="H17" s="123">
        <f t="shared" si="1"/>
        <v>0</v>
      </c>
      <c r="I17" s="1065"/>
      <c r="J17" s="109"/>
      <c r="K17" s="124"/>
      <c r="L17" s="109"/>
      <c r="M17" s="92"/>
      <c r="N17" s="123">
        <f t="shared" si="2"/>
        <v>0</v>
      </c>
      <c r="O17" s="594"/>
      <c r="P17" s="94">
        <f t="shared" si="3"/>
        <v>0</v>
      </c>
      <c r="Q17" s="588"/>
      <c r="R17" s="93">
        <f t="shared" si="4"/>
        <v>0</v>
      </c>
      <c r="T17" s="99">
        <f t="shared" si="0"/>
        <v>0</v>
      </c>
      <c r="Y17" s="116"/>
    </row>
    <row r="18" spans="1:25" ht="13.9" customHeight="1" x14ac:dyDescent="0.2">
      <c r="A18" s="113" t="s">
        <v>446</v>
      </c>
      <c r="B18" s="103"/>
      <c r="C18" s="420">
        <f>'Personelle Ausstattung'!C$14</f>
        <v>0</v>
      </c>
      <c r="D18" s="420">
        <f>'Personelle Ausstattung'!D$14</f>
        <v>0</v>
      </c>
      <c r="E18" s="104"/>
      <c r="F18" s="1034"/>
      <c r="G18" s="1032"/>
      <c r="H18" s="114">
        <f t="shared" si="1"/>
        <v>0</v>
      </c>
      <c r="I18" s="1066"/>
      <c r="J18" s="120"/>
      <c r="K18" s="125"/>
      <c r="L18" s="120"/>
      <c r="M18" s="104"/>
      <c r="N18" s="114">
        <f>F18+G18</f>
        <v>0</v>
      </c>
      <c r="O18" s="587"/>
      <c r="P18" s="121"/>
      <c r="Q18" s="590"/>
      <c r="R18" s="122">
        <f>N18+P18</f>
        <v>0</v>
      </c>
      <c r="T18" s="115">
        <f t="shared" si="0"/>
        <v>0</v>
      </c>
      <c r="V18" s="104"/>
      <c r="Y18" s="116"/>
    </row>
    <row r="19" spans="1:25" ht="13.9" customHeight="1" x14ac:dyDescent="0.2">
      <c r="A19" s="113" t="s">
        <v>447</v>
      </c>
      <c r="B19" s="103"/>
      <c r="C19" s="783">
        <f>'Personelle Ausstattung'!C15</f>
        <v>0</v>
      </c>
      <c r="D19" s="783">
        <f>'Personelle Ausstattung'!D15</f>
        <v>0</v>
      </c>
      <c r="E19" s="104"/>
      <c r="F19" s="1034"/>
      <c r="G19" s="1032"/>
      <c r="H19" s="114">
        <f t="shared" si="1"/>
        <v>0</v>
      </c>
      <c r="I19" s="1066"/>
      <c r="J19" s="120"/>
      <c r="K19" s="125"/>
      <c r="L19" s="120"/>
      <c r="M19" s="104"/>
      <c r="N19" s="114">
        <f>F19+G19</f>
        <v>0</v>
      </c>
      <c r="O19" s="587"/>
      <c r="P19" s="121"/>
      <c r="Q19" s="590"/>
      <c r="R19" s="122">
        <f>N19+P19</f>
        <v>0</v>
      </c>
      <c r="T19" s="115">
        <f t="shared" si="0"/>
        <v>0</v>
      </c>
      <c r="V19" s="104"/>
      <c r="Y19" s="116"/>
    </row>
    <row r="20" spans="1:25" ht="13.35" customHeight="1" x14ac:dyDescent="0.2">
      <c r="A20" s="95" t="s">
        <v>197</v>
      </c>
      <c r="B20" s="96"/>
      <c r="C20" s="421">
        <f>SUM(C10:C17)</f>
        <v>0</v>
      </c>
      <c r="D20" s="421">
        <f>SUM(D10:D17)</f>
        <v>0</v>
      </c>
      <c r="E20" s="102">
        <f>SUM(E10:E18)</f>
        <v>0</v>
      </c>
      <c r="F20" s="100">
        <f t="shared" ref="F20:L20" si="6">ROUND(SUM(F10:F17),2)</f>
        <v>0</v>
      </c>
      <c r="G20" s="100">
        <f t="shared" si="6"/>
        <v>0</v>
      </c>
      <c r="H20" s="100">
        <f t="shared" si="6"/>
        <v>0</v>
      </c>
      <c r="I20" s="1067"/>
      <c r="J20" s="100">
        <f t="shared" si="6"/>
        <v>0</v>
      </c>
      <c r="K20" s="100">
        <f t="shared" si="6"/>
        <v>0</v>
      </c>
      <c r="L20" s="100">
        <f t="shared" si="6"/>
        <v>0</v>
      </c>
      <c r="M20" s="98"/>
      <c r="N20" s="100">
        <f>ROUND(SUM(N10:N17),2)</f>
        <v>0</v>
      </c>
      <c r="O20" s="591"/>
      <c r="P20" s="110">
        <f>SUM(P10:P18)</f>
        <v>0</v>
      </c>
      <c r="Q20" s="591"/>
      <c r="R20" s="100">
        <f>ROUND(SUM(R10:R17),2)</f>
        <v>0</v>
      </c>
      <c r="T20" s="101">
        <f>IF(R20&gt;0,ROUND(R20/C20,0),0)</f>
        <v>0</v>
      </c>
      <c r="Y20" s="116"/>
    </row>
    <row r="21" spans="1:25" ht="15.6" customHeight="1" x14ac:dyDescent="0.2">
      <c r="A21" s="112"/>
      <c r="O21" s="586"/>
      <c r="P21" s="86"/>
    </row>
    <row r="22" spans="1:25" ht="17.649999999999999" customHeight="1" x14ac:dyDescent="0.25">
      <c r="A22" s="85" t="s">
        <v>52</v>
      </c>
      <c r="O22" s="586"/>
      <c r="P22" s="86"/>
    </row>
    <row r="23" spans="1:25" ht="35.450000000000003" customHeight="1" x14ac:dyDescent="0.2">
      <c r="A23" s="1192" t="s">
        <v>185</v>
      </c>
      <c r="B23" s="87"/>
      <c r="C23" s="1189" t="s">
        <v>186</v>
      </c>
      <c r="D23" s="1186" t="s">
        <v>58</v>
      </c>
      <c r="E23" s="88"/>
      <c r="F23" s="1186" t="s">
        <v>516</v>
      </c>
      <c r="G23" s="1186" t="s">
        <v>514</v>
      </c>
      <c r="H23" s="1186" t="s">
        <v>538</v>
      </c>
      <c r="I23" s="1061"/>
      <c r="J23" s="1186" t="s">
        <v>515</v>
      </c>
      <c r="K23" s="1186" t="s">
        <v>517</v>
      </c>
      <c r="L23" s="1186" t="s">
        <v>518</v>
      </c>
      <c r="M23" s="89"/>
      <c r="N23" s="1186" t="s">
        <v>519</v>
      </c>
      <c r="O23" s="765"/>
      <c r="P23" s="1186" t="s">
        <v>187</v>
      </c>
      <c r="Q23" s="765"/>
      <c r="R23" s="1186" t="s">
        <v>188</v>
      </c>
      <c r="T23" s="1186" t="s">
        <v>189</v>
      </c>
      <c r="V23" s="1186" t="s">
        <v>190</v>
      </c>
    </row>
    <row r="24" spans="1:25" ht="20.25" customHeight="1" x14ac:dyDescent="0.2">
      <c r="A24" s="1193"/>
      <c r="B24" s="87"/>
      <c r="C24" s="1190"/>
      <c r="D24" s="1187"/>
      <c r="E24" s="88"/>
      <c r="F24" s="1187"/>
      <c r="G24" s="1187"/>
      <c r="H24" s="1187"/>
      <c r="I24" s="1062"/>
      <c r="J24" s="1187"/>
      <c r="K24" s="1187"/>
      <c r="L24" s="1187"/>
      <c r="M24" s="88"/>
      <c r="N24" s="1187"/>
      <c r="O24" s="765"/>
      <c r="P24" s="1187"/>
      <c r="Q24" s="765"/>
      <c r="R24" s="1187"/>
      <c r="T24" s="1187"/>
      <c r="V24" s="1187"/>
    </row>
    <row r="25" spans="1:25" ht="23.25" customHeight="1" x14ac:dyDescent="0.2">
      <c r="A25" s="1194"/>
      <c r="B25" s="87"/>
      <c r="C25" s="1191"/>
      <c r="D25" s="1188"/>
      <c r="E25" s="88"/>
      <c r="F25" s="1188"/>
      <c r="G25" s="1188"/>
      <c r="H25" s="1188"/>
      <c r="I25" s="1063"/>
      <c r="J25" s="1188"/>
      <c r="K25" s="1188"/>
      <c r="L25" s="1188"/>
      <c r="M25" s="88"/>
      <c r="N25" s="1188"/>
      <c r="O25" s="765"/>
      <c r="P25" s="1188"/>
      <c r="Q25" s="765"/>
      <c r="R25" s="1188"/>
      <c r="T25" s="1188"/>
      <c r="V25" s="1188"/>
    </row>
    <row r="26" spans="1:25" ht="4.7" customHeight="1" x14ac:dyDescent="0.2">
      <c r="A26" s="87"/>
      <c r="B26" s="87"/>
      <c r="C26" s="88"/>
      <c r="D26" s="88"/>
      <c r="E26" s="88"/>
      <c r="F26" s="89"/>
      <c r="G26" s="89"/>
      <c r="H26" s="89"/>
      <c r="I26" s="1064"/>
      <c r="J26" s="89"/>
      <c r="K26" s="89"/>
      <c r="L26" s="89"/>
      <c r="M26" s="88"/>
      <c r="N26" s="89"/>
      <c r="O26" s="587"/>
      <c r="P26" s="89"/>
      <c r="Q26" s="587"/>
      <c r="R26" s="89"/>
      <c r="T26" s="89"/>
      <c r="V26" s="89"/>
    </row>
    <row r="27" spans="1:25" ht="18" customHeight="1" x14ac:dyDescent="0.2">
      <c r="A27" s="87"/>
      <c r="B27" s="87"/>
      <c r="C27" s="88"/>
      <c r="D27" s="88"/>
      <c r="E27" s="88"/>
      <c r="F27" s="89"/>
      <c r="G27" s="89"/>
      <c r="H27" s="89"/>
      <c r="I27" s="1064"/>
      <c r="J27" s="89"/>
      <c r="K27" s="89"/>
      <c r="L27" s="89"/>
      <c r="M27" s="88"/>
      <c r="N27" s="89"/>
      <c r="O27" s="587"/>
      <c r="P27" s="1031"/>
      <c r="Q27" s="587"/>
      <c r="R27" s="89"/>
      <c r="T27" s="89"/>
      <c r="V27" s="89"/>
    </row>
    <row r="28" spans="1:25" ht="3.2" customHeight="1" x14ac:dyDescent="0.2">
      <c r="A28" s="90"/>
      <c r="B28" s="90"/>
      <c r="O28" s="587"/>
      <c r="P28" s="86"/>
    </row>
    <row r="29" spans="1:25" ht="13.9" customHeight="1" x14ac:dyDescent="0.2">
      <c r="A29" s="97" t="s">
        <v>191</v>
      </c>
      <c r="B29" s="91"/>
      <c r="C29" s="419">
        <f>'Personelle Ausstattung'!E$9</f>
        <v>0</v>
      </c>
      <c r="D29" s="419">
        <f>'Personelle Ausstattung'!F$9</f>
        <v>0</v>
      </c>
      <c r="E29" s="92"/>
      <c r="F29" s="1032"/>
      <c r="G29" s="1032"/>
      <c r="H29" s="123">
        <f>F29-G29</f>
        <v>0</v>
      </c>
      <c r="I29" s="1065"/>
      <c r="J29" s="108"/>
      <c r="K29" s="124"/>
      <c r="L29" s="108"/>
      <c r="M29" s="92"/>
      <c r="N29" s="123">
        <f>F29-L29</f>
        <v>0</v>
      </c>
      <c r="O29" s="594"/>
      <c r="P29" s="94">
        <f>IF(C$39=0,0,$P$27/C$39*$C29)</f>
        <v>0</v>
      </c>
      <c r="Q29" s="588"/>
      <c r="R29" s="93">
        <f>F29+P29</f>
        <v>0</v>
      </c>
      <c r="T29" s="99">
        <f t="shared" ref="T29:T38" si="7">IF(R29&gt;0,ROUND(R29/C29,0),0)</f>
        <v>0</v>
      </c>
    </row>
    <row r="30" spans="1:25" ht="13.9" customHeight="1" x14ac:dyDescent="0.2">
      <c r="A30" s="97" t="s">
        <v>192</v>
      </c>
      <c r="B30" s="91"/>
      <c r="C30" s="419">
        <f>'Personelle Ausstattung'!E$19</f>
        <v>0</v>
      </c>
      <c r="D30" s="419">
        <f>'Personelle Ausstattung'!F$19</f>
        <v>0</v>
      </c>
      <c r="E30" s="92"/>
      <c r="F30" s="1032"/>
      <c r="G30" s="1032"/>
      <c r="H30" s="123">
        <f t="shared" ref="H30:H38" si="8">F30-G30</f>
        <v>0</v>
      </c>
      <c r="I30" s="917"/>
      <c r="J30" s="1032"/>
      <c r="K30" s="123">
        <f>IF(H30=0,0,G30/H30*J30)</f>
        <v>0</v>
      </c>
      <c r="L30" s="111">
        <f>J30+K30</f>
        <v>0</v>
      </c>
      <c r="M30" s="92"/>
      <c r="N30" s="123">
        <f t="shared" ref="N30:N36" si="9">F30-L30</f>
        <v>0</v>
      </c>
      <c r="O30" s="594"/>
      <c r="P30" s="94">
        <f t="shared" ref="P30:P36" si="10">IF(C$39=0,0,$P$27/C$39*$C30)</f>
        <v>0</v>
      </c>
      <c r="Q30" s="589"/>
      <c r="R30" s="93">
        <f t="shared" ref="R30:R36" si="11">F30+P30</f>
        <v>0</v>
      </c>
      <c r="T30" s="99">
        <f t="shared" si="7"/>
        <v>0</v>
      </c>
      <c r="V30" s="1056">
        <f>IF(R30&gt;0,ROUND((N30+P30)/C30,0),0)</f>
        <v>0</v>
      </c>
    </row>
    <row r="31" spans="1:25" ht="13.9" customHeight="1" x14ac:dyDescent="0.2">
      <c r="A31" s="97" t="s">
        <v>193</v>
      </c>
      <c r="B31" s="91"/>
      <c r="C31" s="419">
        <f>'Personelle Ausstattung'!E$20</f>
        <v>0</v>
      </c>
      <c r="D31" s="419">
        <f>'Personelle Ausstattung'!F$20</f>
        <v>0</v>
      </c>
      <c r="E31" s="92"/>
      <c r="F31" s="1032"/>
      <c r="G31" s="1032"/>
      <c r="H31" s="123">
        <f t="shared" si="8"/>
        <v>0</v>
      </c>
      <c r="I31" s="917"/>
      <c r="J31" s="1032"/>
      <c r="K31" s="123">
        <f>IF(H31=0,0,G31/H31*J31)</f>
        <v>0</v>
      </c>
      <c r="L31" s="111">
        <f>J31+K31</f>
        <v>0</v>
      </c>
      <c r="M31" s="92"/>
      <c r="N31" s="123">
        <f t="shared" si="9"/>
        <v>0</v>
      </c>
      <c r="O31" s="594"/>
      <c r="P31" s="94">
        <f t="shared" si="10"/>
        <v>0</v>
      </c>
      <c r="Q31" s="589"/>
      <c r="R31" s="93">
        <f t="shared" si="11"/>
        <v>0</v>
      </c>
      <c r="T31" s="99">
        <f t="shared" si="7"/>
        <v>0</v>
      </c>
      <c r="V31" s="1056">
        <f t="shared" ref="V31:V32" si="12">IF(R31&gt;0,ROUND((N31+P31)/C31,0),0)</f>
        <v>0</v>
      </c>
    </row>
    <row r="32" spans="1:25" ht="13.9" customHeight="1" x14ac:dyDescent="0.2">
      <c r="A32" s="97" t="s">
        <v>194</v>
      </c>
      <c r="B32" s="91"/>
      <c r="C32" s="419">
        <f>'Personelle Ausstattung'!E$21</f>
        <v>0</v>
      </c>
      <c r="D32" s="419">
        <f>'Personelle Ausstattung'!F$21</f>
        <v>0</v>
      </c>
      <c r="E32" s="92"/>
      <c r="F32" s="1032"/>
      <c r="G32" s="1032"/>
      <c r="H32" s="123">
        <f t="shared" si="8"/>
        <v>0</v>
      </c>
      <c r="I32" s="917"/>
      <c r="J32" s="1033"/>
      <c r="K32" s="936">
        <f>IF(H32=0,0,G32/H32*J32)</f>
        <v>0</v>
      </c>
      <c r="L32" s="111">
        <f>J32+K32</f>
        <v>0</v>
      </c>
      <c r="M32" s="92"/>
      <c r="N32" s="123">
        <f t="shared" si="9"/>
        <v>0</v>
      </c>
      <c r="O32" s="594"/>
      <c r="P32" s="94">
        <f t="shared" si="10"/>
        <v>0</v>
      </c>
      <c r="Q32" s="589"/>
      <c r="R32" s="93">
        <f t="shared" si="11"/>
        <v>0</v>
      </c>
      <c r="T32" s="99">
        <f t="shared" si="7"/>
        <v>0</v>
      </c>
      <c r="V32" s="1056">
        <f t="shared" si="12"/>
        <v>0</v>
      </c>
    </row>
    <row r="33" spans="1:22" ht="13.9" customHeight="1" x14ac:dyDescent="0.2">
      <c r="A33" s="97" t="s">
        <v>539</v>
      </c>
      <c r="B33" s="91"/>
      <c r="C33" s="419">
        <f>'Personelle Ausstattung'!E$11</f>
        <v>0</v>
      </c>
      <c r="D33" s="419">
        <f>'Personelle Ausstattung'!F$11</f>
        <v>0</v>
      </c>
      <c r="E33" s="92"/>
      <c r="F33" s="1032"/>
      <c r="G33" s="1032"/>
      <c r="H33" s="123">
        <f t="shared" si="8"/>
        <v>0</v>
      </c>
      <c r="I33" s="1065"/>
      <c r="J33" s="109"/>
      <c r="K33" s="109"/>
      <c r="L33" s="109"/>
      <c r="M33" s="92"/>
      <c r="N33" s="123">
        <f t="shared" si="9"/>
        <v>0</v>
      </c>
      <c r="O33" s="594"/>
      <c r="P33" s="94">
        <f t="shared" si="10"/>
        <v>0</v>
      </c>
      <c r="Q33" s="588"/>
      <c r="R33" s="93">
        <f t="shared" si="11"/>
        <v>0</v>
      </c>
      <c r="T33" s="99">
        <f t="shared" si="7"/>
        <v>0</v>
      </c>
    </row>
    <row r="34" spans="1:22" ht="13.9" customHeight="1" x14ac:dyDescent="0.2">
      <c r="A34" s="97" t="s">
        <v>540</v>
      </c>
      <c r="B34" s="91"/>
      <c r="C34" s="419">
        <f>'Personelle Ausstattung'!E$12</f>
        <v>0</v>
      </c>
      <c r="D34" s="419">
        <f>'Personelle Ausstattung'!F$12</f>
        <v>0</v>
      </c>
      <c r="E34" s="92"/>
      <c r="F34" s="1032"/>
      <c r="G34" s="1032"/>
      <c r="H34" s="123">
        <f t="shared" si="8"/>
        <v>0</v>
      </c>
      <c r="I34" s="1065"/>
      <c r="J34" s="109"/>
      <c r="K34" s="109"/>
      <c r="L34" s="109"/>
      <c r="M34" s="92"/>
      <c r="N34" s="123">
        <f t="shared" si="9"/>
        <v>0</v>
      </c>
      <c r="O34" s="594"/>
      <c r="P34" s="94">
        <f t="shared" si="10"/>
        <v>0</v>
      </c>
      <c r="Q34" s="588"/>
      <c r="R34" s="93">
        <f t="shared" si="11"/>
        <v>0</v>
      </c>
      <c r="T34" s="99">
        <f t="shared" si="7"/>
        <v>0</v>
      </c>
    </row>
    <row r="35" spans="1:22" ht="13.9" customHeight="1" x14ac:dyDescent="0.2">
      <c r="A35" s="97" t="s">
        <v>195</v>
      </c>
      <c r="B35" s="91"/>
      <c r="C35" s="797">
        <f>'Personelle Ausstattung'!$E$8</f>
        <v>0</v>
      </c>
      <c r="D35" s="419">
        <f>'Personelle Ausstattung'!$F8</f>
        <v>0</v>
      </c>
      <c r="E35" s="92"/>
      <c r="F35" s="1032"/>
      <c r="G35" s="1032"/>
      <c r="H35" s="123">
        <f t="shared" si="8"/>
        <v>0</v>
      </c>
      <c r="I35" s="1065"/>
      <c r="J35" s="109"/>
      <c r="K35" s="124"/>
      <c r="L35" s="109"/>
      <c r="M35" s="92"/>
      <c r="N35" s="123">
        <f t="shared" si="9"/>
        <v>0</v>
      </c>
      <c r="O35" s="594"/>
      <c r="P35" s="94">
        <f t="shared" si="10"/>
        <v>0</v>
      </c>
      <c r="Q35" s="588"/>
      <c r="R35" s="93">
        <f t="shared" si="11"/>
        <v>0</v>
      </c>
      <c r="T35" s="99">
        <f t="shared" si="7"/>
        <v>0</v>
      </c>
    </row>
    <row r="36" spans="1:22" ht="13.9" customHeight="1" x14ac:dyDescent="0.2">
      <c r="A36" s="97" t="s">
        <v>196</v>
      </c>
      <c r="B36" s="91"/>
      <c r="C36" s="419">
        <f>'Personelle Ausstattung'!E$114</f>
        <v>0</v>
      </c>
      <c r="D36" s="419"/>
      <c r="E36" s="92"/>
      <c r="F36" s="1032"/>
      <c r="G36" s="1032"/>
      <c r="H36" s="123">
        <f t="shared" si="8"/>
        <v>0</v>
      </c>
      <c r="I36" s="1065"/>
      <c r="J36" s="109"/>
      <c r="K36" s="124"/>
      <c r="L36" s="109"/>
      <c r="M36" s="92"/>
      <c r="N36" s="123">
        <f t="shared" si="9"/>
        <v>0</v>
      </c>
      <c r="O36" s="594"/>
      <c r="P36" s="94">
        <f t="shared" si="10"/>
        <v>0</v>
      </c>
      <c r="Q36" s="588"/>
      <c r="R36" s="93">
        <f t="shared" si="11"/>
        <v>0</v>
      </c>
      <c r="T36" s="99">
        <f t="shared" si="7"/>
        <v>0</v>
      </c>
    </row>
    <row r="37" spans="1:22" ht="13.9" customHeight="1" x14ac:dyDescent="0.2">
      <c r="A37" s="113" t="s">
        <v>446</v>
      </c>
      <c r="B37" s="103"/>
      <c r="C37" s="420">
        <f>'Personelle Ausstattung'!E$14</f>
        <v>0</v>
      </c>
      <c r="D37" s="420">
        <f>'Personelle Ausstattung'!F$14</f>
        <v>0</v>
      </c>
      <c r="E37" s="104"/>
      <c r="F37" s="1034"/>
      <c r="G37" s="1032"/>
      <c r="H37" s="114">
        <f t="shared" si="8"/>
        <v>0</v>
      </c>
      <c r="I37" s="1066"/>
      <c r="J37" s="120"/>
      <c r="K37" s="125"/>
      <c r="L37" s="120"/>
      <c r="M37" s="104"/>
      <c r="N37" s="114">
        <f>F37+G37</f>
        <v>0</v>
      </c>
      <c r="O37" s="587"/>
      <c r="P37" s="121"/>
      <c r="Q37" s="590"/>
      <c r="R37" s="122">
        <f>N37+P37</f>
        <v>0</v>
      </c>
      <c r="T37" s="115">
        <f t="shared" si="7"/>
        <v>0</v>
      </c>
      <c r="V37" s="104"/>
    </row>
    <row r="38" spans="1:22" ht="13.9" customHeight="1" x14ac:dyDescent="0.2">
      <c r="A38" s="113" t="s">
        <v>447</v>
      </c>
      <c r="B38" s="103"/>
      <c r="C38" s="783">
        <f>'Personelle Ausstattung'!E15</f>
        <v>0</v>
      </c>
      <c r="D38" s="783">
        <f>'Personelle Ausstattung'!F15</f>
        <v>0</v>
      </c>
      <c r="E38" s="104"/>
      <c r="F38" s="1034"/>
      <c r="G38" s="1032"/>
      <c r="H38" s="114">
        <f t="shared" si="8"/>
        <v>0</v>
      </c>
      <c r="I38" s="1066"/>
      <c r="J38" s="120"/>
      <c r="K38" s="125"/>
      <c r="L38" s="120"/>
      <c r="M38" s="104"/>
      <c r="N38" s="114">
        <f>F38+G38</f>
        <v>0</v>
      </c>
      <c r="O38" s="587"/>
      <c r="P38" s="121"/>
      <c r="Q38" s="590"/>
      <c r="R38" s="122">
        <f>N38+P38</f>
        <v>0</v>
      </c>
      <c r="T38" s="115">
        <f t="shared" si="7"/>
        <v>0</v>
      </c>
      <c r="V38" s="104"/>
    </row>
    <row r="39" spans="1:22" ht="13.9" customHeight="1" x14ac:dyDescent="0.2">
      <c r="A39" s="95" t="s">
        <v>198</v>
      </c>
      <c r="B39" s="96"/>
      <c r="C39" s="421">
        <f>SUM(C29:C36)</f>
        <v>0</v>
      </c>
      <c r="D39" s="421">
        <f>SUM(D29:D36)</f>
        <v>0</v>
      </c>
      <c r="E39" s="102">
        <f>SUM(E29:E37)</f>
        <v>0</v>
      </c>
      <c r="F39" s="100">
        <f t="shared" ref="F39:L39" si="13">ROUND(SUM(F29:F36),2)</f>
        <v>0</v>
      </c>
      <c r="G39" s="100">
        <f t="shared" si="13"/>
        <v>0</v>
      </c>
      <c r="H39" s="100">
        <f t="shared" si="13"/>
        <v>0</v>
      </c>
      <c r="I39" s="1067"/>
      <c r="J39" s="100">
        <f t="shared" si="13"/>
        <v>0</v>
      </c>
      <c r="K39" s="100">
        <f t="shared" si="13"/>
        <v>0</v>
      </c>
      <c r="L39" s="100">
        <f t="shared" si="13"/>
        <v>0</v>
      </c>
      <c r="M39" s="98"/>
      <c r="N39" s="100">
        <f>ROUND(SUM(N29:N36),2)</f>
        <v>0</v>
      </c>
      <c r="O39" s="591"/>
      <c r="P39" s="110">
        <f>SUM(P29:P37)</f>
        <v>0</v>
      </c>
      <c r="Q39" s="591"/>
      <c r="R39" s="100">
        <f>ROUND(SUM(R29:R36),2)</f>
        <v>0</v>
      </c>
      <c r="T39" s="101">
        <f>IF(R39&gt;0,ROUND(R39/C39,0),0)</f>
        <v>0</v>
      </c>
    </row>
    <row r="40" spans="1:22" ht="17.45" customHeight="1" x14ac:dyDescent="0.2">
      <c r="O40" s="586"/>
      <c r="P40" s="86"/>
    </row>
    <row r="41" spans="1:22" ht="17.649999999999999" customHeight="1" x14ac:dyDescent="0.25">
      <c r="A41" s="85" t="s">
        <v>17</v>
      </c>
      <c r="O41" s="586"/>
      <c r="P41" s="86"/>
    </row>
    <row r="42" spans="1:22" ht="35.450000000000003" customHeight="1" x14ac:dyDescent="0.2">
      <c r="A42" s="1192" t="s">
        <v>185</v>
      </c>
      <c r="B42" s="87"/>
      <c r="C42" s="1189" t="s">
        <v>186</v>
      </c>
      <c r="D42" s="1186" t="s">
        <v>58</v>
      </c>
      <c r="E42" s="88"/>
      <c r="F42" s="1186" t="s">
        <v>516</v>
      </c>
      <c r="G42" s="1186" t="s">
        <v>514</v>
      </c>
      <c r="H42" s="1186" t="s">
        <v>538</v>
      </c>
      <c r="I42" s="1061"/>
      <c r="J42" s="1186" t="s">
        <v>515</v>
      </c>
      <c r="K42" s="1186" t="s">
        <v>517</v>
      </c>
      <c r="L42" s="1186" t="s">
        <v>518</v>
      </c>
      <c r="M42" s="89"/>
      <c r="N42" s="1186" t="s">
        <v>519</v>
      </c>
      <c r="O42" s="765"/>
      <c r="P42" s="1186" t="s">
        <v>187</v>
      </c>
      <c r="Q42" s="765"/>
      <c r="R42" s="1186" t="s">
        <v>188</v>
      </c>
      <c r="T42" s="1186" t="s">
        <v>189</v>
      </c>
      <c r="V42" s="1186" t="s">
        <v>190</v>
      </c>
    </row>
    <row r="43" spans="1:22" ht="20.25" customHeight="1" x14ac:dyDescent="0.2">
      <c r="A43" s="1193"/>
      <c r="B43" s="87"/>
      <c r="C43" s="1190"/>
      <c r="D43" s="1187"/>
      <c r="E43" s="88"/>
      <c r="F43" s="1187"/>
      <c r="G43" s="1187"/>
      <c r="H43" s="1187"/>
      <c r="I43" s="1062"/>
      <c r="J43" s="1187"/>
      <c r="K43" s="1187"/>
      <c r="L43" s="1187"/>
      <c r="M43" s="88"/>
      <c r="N43" s="1187"/>
      <c r="O43" s="765"/>
      <c r="P43" s="1187"/>
      <c r="Q43" s="765"/>
      <c r="R43" s="1187"/>
      <c r="T43" s="1187"/>
      <c r="V43" s="1187"/>
    </row>
    <row r="44" spans="1:22" ht="23.25" customHeight="1" x14ac:dyDescent="0.2">
      <c r="A44" s="1194"/>
      <c r="B44" s="87"/>
      <c r="C44" s="1191"/>
      <c r="D44" s="1188"/>
      <c r="E44" s="88"/>
      <c r="F44" s="1188"/>
      <c r="G44" s="1188"/>
      <c r="H44" s="1188"/>
      <c r="I44" s="1063"/>
      <c r="J44" s="1188"/>
      <c r="K44" s="1188"/>
      <c r="L44" s="1188"/>
      <c r="M44" s="88"/>
      <c r="N44" s="1188"/>
      <c r="O44" s="765"/>
      <c r="P44" s="1188"/>
      <c r="Q44" s="765"/>
      <c r="R44" s="1188"/>
      <c r="T44" s="1188"/>
      <c r="V44" s="1188"/>
    </row>
    <row r="45" spans="1:22" ht="4.7" customHeight="1" x14ac:dyDescent="0.2">
      <c r="A45" s="87"/>
      <c r="B45" s="87"/>
      <c r="C45" s="88"/>
      <c r="D45" s="88"/>
      <c r="E45" s="88"/>
      <c r="F45" s="89"/>
      <c r="G45" s="89"/>
      <c r="H45" s="89"/>
      <c r="I45" s="1064"/>
      <c r="J45" s="89"/>
      <c r="K45" s="89"/>
      <c r="L45" s="89"/>
      <c r="M45" s="88"/>
      <c r="N45" s="89"/>
      <c r="O45" s="587"/>
      <c r="P45" s="89"/>
      <c r="Q45" s="587"/>
      <c r="R45" s="89"/>
      <c r="T45" s="89"/>
      <c r="V45" s="89"/>
    </row>
    <row r="46" spans="1:22" ht="18" customHeight="1" x14ac:dyDescent="0.2">
      <c r="A46" s="87"/>
      <c r="B46" s="87"/>
      <c r="C46" s="88"/>
      <c r="D46" s="88"/>
      <c r="E46" s="88"/>
      <c r="F46" s="89"/>
      <c r="G46" s="1035">
        <f>'Anlage Datenblatt'!B39</f>
        <v>0.20577800000000002</v>
      </c>
      <c r="H46" s="89"/>
      <c r="I46" s="1064"/>
      <c r="J46" s="89"/>
      <c r="K46" s="622" t="s">
        <v>449</v>
      </c>
      <c r="L46" s="89"/>
      <c r="M46" s="88"/>
      <c r="N46" s="89"/>
      <c r="O46" s="587"/>
      <c r="P46" s="1031"/>
      <c r="Q46" s="587"/>
      <c r="R46" s="89"/>
      <c r="T46" s="89"/>
      <c r="V46" s="89"/>
    </row>
    <row r="47" spans="1:22" ht="3.2" customHeight="1" x14ac:dyDescent="0.2">
      <c r="A47" s="90"/>
      <c r="B47" s="90"/>
      <c r="O47" s="586"/>
      <c r="P47" s="86"/>
    </row>
    <row r="48" spans="1:22" ht="13.35" customHeight="1" x14ac:dyDescent="0.2">
      <c r="A48" s="97" t="s">
        <v>191</v>
      </c>
      <c r="B48" s="91"/>
      <c r="C48" s="419">
        <f>'Personelle Ausstattung'!G$9</f>
        <v>0</v>
      </c>
      <c r="D48" s="419">
        <f>'Personelle Ausstattung'!H$9</f>
        <v>0</v>
      </c>
      <c r="E48" s="92"/>
      <c r="F48" s="917">
        <f>H48+G48</f>
        <v>0</v>
      </c>
      <c r="G48" s="123">
        <f>H48*$G$46</f>
        <v>0</v>
      </c>
      <c r="H48" s="1032"/>
      <c r="I48" s="1068"/>
      <c r="J48" s="108"/>
      <c r="K48" s="124"/>
      <c r="L48" s="108"/>
      <c r="M48" s="92"/>
      <c r="N48" s="123">
        <f>F48-L48</f>
        <v>0</v>
      </c>
      <c r="O48" s="594"/>
      <c r="P48" s="937">
        <f>IF(C$58=0,0,$P$46/C$58*$C48)</f>
        <v>0</v>
      </c>
      <c r="Q48" s="588"/>
      <c r="R48" s="93">
        <f>F48+P48</f>
        <v>0</v>
      </c>
      <c r="T48" s="99">
        <f t="shared" ref="T48:T57" si="14">IF(R48&gt;0,ROUND(R48/C48,0),0)</f>
        <v>0</v>
      </c>
    </row>
    <row r="49" spans="1:22" ht="13.35" customHeight="1" x14ac:dyDescent="0.2">
      <c r="A49" s="97" t="s">
        <v>192</v>
      </c>
      <c r="B49" s="91"/>
      <c r="C49" s="419">
        <f>'Personelle Ausstattung'!G$19</f>
        <v>0</v>
      </c>
      <c r="D49" s="419">
        <f>'Personelle Ausstattung'!H$19</f>
        <v>0</v>
      </c>
      <c r="E49" s="92"/>
      <c r="F49" s="917">
        <f t="shared" ref="F49:F57" si="15">H49+G49</f>
        <v>0</v>
      </c>
      <c r="G49" s="123">
        <f t="shared" ref="G49" si="16">H49*$G$46</f>
        <v>0</v>
      </c>
      <c r="H49" s="1032"/>
      <c r="I49" s="1069"/>
      <c r="J49" s="1032"/>
      <c r="K49" s="123">
        <f t="shared" ref="K49:K51" si="17">IF(H49=0,0,G49/H49*J49)</f>
        <v>0</v>
      </c>
      <c r="L49" s="111">
        <f>J49+K49</f>
        <v>0</v>
      </c>
      <c r="M49" s="92"/>
      <c r="N49" s="123">
        <f t="shared" ref="N49:N55" si="18">F49-L49</f>
        <v>0</v>
      </c>
      <c r="O49" s="594"/>
      <c r="P49" s="937">
        <f t="shared" ref="P49:P55" si="19">IF(C$58=0,0,$P$46/C$58*$C49)</f>
        <v>0</v>
      </c>
      <c r="Q49" s="589"/>
      <c r="R49" s="93">
        <f>F49+P49</f>
        <v>0</v>
      </c>
      <c r="T49" s="99">
        <f t="shared" si="14"/>
        <v>0</v>
      </c>
      <c r="V49" s="1056">
        <f>IF(R49&gt;0,ROUND((N49+P49)/C49,0),0)</f>
        <v>0</v>
      </c>
    </row>
    <row r="50" spans="1:22" ht="13.35" customHeight="1" x14ac:dyDescent="0.2">
      <c r="A50" s="97" t="s">
        <v>193</v>
      </c>
      <c r="B50" s="91"/>
      <c r="C50" s="419">
        <f>'Personelle Ausstattung'!G$20</f>
        <v>0</v>
      </c>
      <c r="D50" s="419">
        <f>'Personelle Ausstattung'!H$20</f>
        <v>0</v>
      </c>
      <c r="E50" s="92"/>
      <c r="F50" s="917">
        <f t="shared" si="15"/>
        <v>0</v>
      </c>
      <c r="G50" s="123">
        <f>H50*$G$46</f>
        <v>0</v>
      </c>
      <c r="H50" s="1032"/>
      <c r="I50" s="1069"/>
      <c r="J50" s="1032"/>
      <c r="K50" s="123">
        <f t="shared" si="17"/>
        <v>0</v>
      </c>
      <c r="L50" s="111">
        <f>J50+K50</f>
        <v>0</v>
      </c>
      <c r="M50" s="92"/>
      <c r="N50" s="123">
        <f t="shared" si="18"/>
        <v>0</v>
      </c>
      <c r="O50" s="594"/>
      <c r="P50" s="937">
        <f t="shared" si="19"/>
        <v>0</v>
      </c>
      <c r="Q50" s="589"/>
      <c r="R50" s="93">
        <f t="shared" ref="R50:R55" si="20">F50+P50</f>
        <v>0</v>
      </c>
      <c r="T50" s="99">
        <f t="shared" si="14"/>
        <v>0</v>
      </c>
      <c r="V50" s="1056">
        <f t="shared" ref="V50:V51" si="21">IF(R50&gt;0,ROUND((N50+P50)/C50,0),0)</f>
        <v>0</v>
      </c>
    </row>
    <row r="51" spans="1:22" ht="13.35" customHeight="1" x14ac:dyDescent="0.2">
      <c r="A51" s="97" t="s">
        <v>194</v>
      </c>
      <c r="B51" s="91"/>
      <c r="C51" s="419">
        <f>'Personelle Ausstattung'!G$21</f>
        <v>0</v>
      </c>
      <c r="D51" s="419">
        <f>'Personelle Ausstattung'!H$21</f>
        <v>0</v>
      </c>
      <c r="E51" s="92"/>
      <c r="F51" s="917">
        <f t="shared" si="15"/>
        <v>0</v>
      </c>
      <c r="G51" s="123">
        <f t="shared" ref="G51:G55" si="22">H51*$G$46</f>
        <v>0</v>
      </c>
      <c r="H51" s="1032"/>
      <c r="I51" s="1069"/>
      <c r="J51" s="1033"/>
      <c r="K51" s="936">
        <f t="shared" si="17"/>
        <v>0</v>
      </c>
      <c r="L51" s="111">
        <f>J51+K51</f>
        <v>0</v>
      </c>
      <c r="M51" s="92"/>
      <c r="N51" s="123">
        <f t="shared" si="18"/>
        <v>0</v>
      </c>
      <c r="O51" s="594"/>
      <c r="P51" s="937">
        <f t="shared" si="19"/>
        <v>0</v>
      </c>
      <c r="Q51" s="589"/>
      <c r="R51" s="93">
        <f t="shared" si="20"/>
        <v>0</v>
      </c>
      <c r="T51" s="99">
        <f t="shared" si="14"/>
        <v>0</v>
      </c>
      <c r="V51" s="1056">
        <f t="shared" si="21"/>
        <v>0</v>
      </c>
    </row>
    <row r="52" spans="1:22" ht="13.35" customHeight="1" x14ac:dyDescent="0.2">
      <c r="A52" s="97" t="s">
        <v>539</v>
      </c>
      <c r="B52" s="91"/>
      <c r="C52" s="419">
        <f>'Personelle Ausstattung'!G$11</f>
        <v>0</v>
      </c>
      <c r="D52" s="419">
        <f>'Personelle Ausstattung'!H$11</f>
        <v>0</v>
      </c>
      <c r="E52" s="92"/>
      <c r="F52" s="917">
        <f t="shared" si="15"/>
        <v>0</v>
      </c>
      <c r="G52" s="123">
        <f t="shared" si="22"/>
        <v>0</v>
      </c>
      <c r="H52" s="1032"/>
      <c r="I52" s="1068"/>
      <c r="J52" s="109"/>
      <c r="K52" s="109"/>
      <c r="L52" s="109"/>
      <c r="M52" s="92"/>
      <c r="N52" s="123">
        <f t="shared" si="18"/>
        <v>0</v>
      </c>
      <c r="O52" s="594"/>
      <c r="P52" s="937">
        <f t="shared" si="19"/>
        <v>0</v>
      </c>
      <c r="Q52" s="588"/>
      <c r="R52" s="93">
        <f t="shared" si="20"/>
        <v>0</v>
      </c>
      <c r="T52" s="99">
        <f t="shared" si="14"/>
        <v>0</v>
      </c>
    </row>
    <row r="53" spans="1:22" ht="13.35" customHeight="1" x14ac:dyDescent="0.2">
      <c r="A53" s="97" t="s">
        <v>540</v>
      </c>
      <c r="B53" s="91"/>
      <c r="C53" s="419">
        <f>'Personelle Ausstattung'!G$12</f>
        <v>0</v>
      </c>
      <c r="D53" s="419">
        <f>'Personelle Ausstattung'!H$12</f>
        <v>0</v>
      </c>
      <c r="E53" s="92"/>
      <c r="F53" s="917">
        <f t="shared" si="15"/>
        <v>0</v>
      </c>
      <c r="G53" s="123">
        <f t="shared" si="22"/>
        <v>0</v>
      </c>
      <c r="H53" s="1032"/>
      <c r="I53" s="1068"/>
      <c r="J53" s="109"/>
      <c r="K53" s="109"/>
      <c r="L53" s="109"/>
      <c r="M53" s="92"/>
      <c r="N53" s="123">
        <f t="shared" si="18"/>
        <v>0</v>
      </c>
      <c r="O53" s="594"/>
      <c r="P53" s="937">
        <f t="shared" si="19"/>
        <v>0</v>
      </c>
      <c r="Q53" s="588"/>
      <c r="R53" s="93">
        <f t="shared" si="20"/>
        <v>0</v>
      </c>
      <c r="T53" s="99">
        <f t="shared" si="14"/>
        <v>0</v>
      </c>
    </row>
    <row r="54" spans="1:22" ht="13.35" customHeight="1" x14ac:dyDescent="0.2">
      <c r="A54" s="97" t="s">
        <v>195</v>
      </c>
      <c r="B54" s="91"/>
      <c r="C54" s="419">
        <f>'Personelle Ausstattung'!G$8</f>
        <v>0</v>
      </c>
      <c r="D54" s="419">
        <f>'Personelle Ausstattung'!H$8</f>
        <v>0</v>
      </c>
      <c r="E54" s="92"/>
      <c r="F54" s="917">
        <f t="shared" si="15"/>
        <v>0</v>
      </c>
      <c r="G54" s="123">
        <f t="shared" si="22"/>
        <v>0</v>
      </c>
      <c r="H54" s="1032"/>
      <c r="I54" s="1068"/>
      <c r="J54" s="109"/>
      <c r="K54" s="124"/>
      <c r="L54" s="109"/>
      <c r="M54" s="92"/>
      <c r="N54" s="123">
        <f t="shared" si="18"/>
        <v>0</v>
      </c>
      <c r="O54" s="594"/>
      <c r="P54" s="937">
        <f t="shared" si="19"/>
        <v>0</v>
      </c>
      <c r="Q54" s="588"/>
      <c r="R54" s="93">
        <f t="shared" si="20"/>
        <v>0</v>
      </c>
      <c r="T54" s="99">
        <f t="shared" si="14"/>
        <v>0</v>
      </c>
    </row>
    <row r="55" spans="1:22" ht="13.35" customHeight="1" x14ac:dyDescent="0.2">
      <c r="A55" s="97" t="s">
        <v>196</v>
      </c>
      <c r="B55" s="91"/>
      <c r="C55" s="419">
        <f>'Personelle Ausstattung'!G$114</f>
        <v>0</v>
      </c>
      <c r="D55" s="419"/>
      <c r="E55" s="92"/>
      <c r="F55" s="917">
        <f t="shared" si="15"/>
        <v>0</v>
      </c>
      <c r="G55" s="123">
        <f t="shared" si="22"/>
        <v>0</v>
      </c>
      <c r="H55" s="1032"/>
      <c r="I55" s="1068"/>
      <c r="J55" s="109"/>
      <c r="K55" s="124"/>
      <c r="L55" s="109"/>
      <c r="M55" s="92"/>
      <c r="N55" s="123">
        <f t="shared" si="18"/>
        <v>0</v>
      </c>
      <c r="O55" s="594"/>
      <c r="P55" s="937">
        <f t="shared" si="19"/>
        <v>0</v>
      </c>
      <c r="Q55" s="588"/>
      <c r="R55" s="93">
        <f t="shared" si="20"/>
        <v>0</v>
      </c>
      <c r="T55" s="99">
        <f t="shared" si="14"/>
        <v>0</v>
      </c>
    </row>
    <row r="56" spans="1:22" s="622" customFormat="1" ht="13.9" customHeight="1" x14ac:dyDescent="0.2">
      <c r="A56" s="802" t="s">
        <v>446</v>
      </c>
      <c r="B56" s="803"/>
      <c r="C56" s="804">
        <f>'Personelle Ausstattung'!G14</f>
        <v>0</v>
      </c>
      <c r="D56" s="804">
        <f>'Personelle Ausstattung'!H14</f>
        <v>0</v>
      </c>
      <c r="F56" s="918">
        <f t="shared" si="15"/>
        <v>0</v>
      </c>
      <c r="G56" s="1036"/>
      <c r="H56" s="1034"/>
      <c r="I56" s="1070"/>
      <c r="J56" s="805"/>
      <c r="K56" s="806"/>
      <c r="L56" s="805"/>
      <c r="N56" s="114">
        <f>F56+G56</f>
        <v>0</v>
      </c>
      <c r="O56" s="587"/>
      <c r="P56" s="121"/>
      <c r="Q56" s="590"/>
      <c r="R56" s="122">
        <f>N56+P56</f>
        <v>0</v>
      </c>
      <c r="S56" s="86"/>
      <c r="T56" s="115">
        <f t="shared" si="14"/>
        <v>0</v>
      </c>
      <c r="U56" s="86"/>
      <c r="V56" s="104"/>
    </row>
    <row r="57" spans="1:22" s="622" customFormat="1" ht="13.9" customHeight="1" x14ac:dyDescent="0.2">
      <c r="A57" s="802" t="s">
        <v>447</v>
      </c>
      <c r="B57" s="803"/>
      <c r="C57" s="804">
        <f>'Personelle Ausstattung'!G15</f>
        <v>0</v>
      </c>
      <c r="D57" s="804">
        <f>'Personelle Ausstattung'!H15</f>
        <v>0</v>
      </c>
      <c r="F57" s="918">
        <f t="shared" si="15"/>
        <v>0</v>
      </c>
      <c r="G57" s="1036"/>
      <c r="H57" s="1034"/>
      <c r="I57" s="1070"/>
      <c r="J57" s="805"/>
      <c r="K57" s="806"/>
      <c r="L57" s="805"/>
      <c r="N57" s="114">
        <f>F57+G57</f>
        <v>0</v>
      </c>
      <c r="O57" s="587"/>
      <c r="P57" s="121"/>
      <c r="Q57" s="590"/>
      <c r="R57" s="122">
        <f>N57+P57</f>
        <v>0</v>
      </c>
      <c r="S57" s="86"/>
      <c r="T57" s="115">
        <f t="shared" si="14"/>
        <v>0</v>
      </c>
      <c r="U57" s="86"/>
      <c r="V57" s="104"/>
    </row>
    <row r="58" spans="1:22" ht="13.35" customHeight="1" x14ac:dyDescent="0.2">
      <c r="A58" s="95" t="s">
        <v>198</v>
      </c>
      <c r="B58" s="96"/>
      <c r="C58" s="421">
        <f>SUM(C48:C55)</f>
        <v>0</v>
      </c>
      <c r="D58" s="421">
        <f>SUM(D48:D55)</f>
        <v>0</v>
      </c>
      <c r="E58" s="102">
        <f>SUM(E48:E56)</f>
        <v>0</v>
      </c>
      <c r="F58" s="100">
        <f t="shared" ref="F58:L58" si="23">ROUND(SUM(F48:F55),2)</f>
        <v>0</v>
      </c>
      <c r="G58" s="126">
        <f t="shared" si="23"/>
        <v>0</v>
      </c>
      <c r="H58" s="100">
        <f t="shared" si="23"/>
        <v>0</v>
      </c>
      <c r="I58" s="1067"/>
      <c r="J58" s="100">
        <f t="shared" si="23"/>
        <v>0</v>
      </c>
      <c r="K58" s="100">
        <f t="shared" si="23"/>
        <v>0</v>
      </c>
      <c r="L58" s="100">
        <f t="shared" si="23"/>
        <v>0</v>
      </c>
      <c r="M58" s="98"/>
      <c r="N58" s="100">
        <f>ROUND(SUM(N48:N55),2)</f>
        <v>0</v>
      </c>
      <c r="O58" s="591"/>
      <c r="P58" s="110">
        <f>SUM(P48:P56)</f>
        <v>0</v>
      </c>
      <c r="Q58" s="591"/>
      <c r="R58" s="1072">
        <f>ROUND(SUM(R48:R55),2)</f>
        <v>0</v>
      </c>
      <c r="T58" s="101">
        <f>IF(R58&gt;0,ROUND(R58/C58,0),0)</f>
        <v>0</v>
      </c>
    </row>
    <row r="59" spans="1:22" x14ac:dyDescent="0.2">
      <c r="A59" s="801" t="s">
        <v>490</v>
      </c>
      <c r="C59" s="798">
        <f>C58+C57+C56</f>
        <v>0</v>
      </c>
      <c r="D59" s="493"/>
    </row>
    <row r="60" spans="1:22" x14ac:dyDescent="0.2">
      <c r="A60" s="801" t="s">
        <v>492</v>
      </c>
      <c r="C60" s="799">
        <f>C58-C55</f>
        <v>0</v>
      </c>
      <c r="F60" s="116"/>
      <c r="G60" s="116"/>
      <c r="H60" s="116"/>
      <c r="I60" s="1071"/>
      <c r="J60" s="116"/>
      <c r="K60" s="116"/>
      <c r="M60" s="116"/>
      <c r="O60" s="116"/>
      <c r="P60" s="592"/>
    </row>
    <row r="61" spans="1:22" x14ac:dyDescent="0.2">
      <c r="A61" s="595"/>
      <c r="C61" s="800"/>
      <c r="F61" s="116"/>
      <c r="G61" s="116"/>
      <c r="H61" s="116"/>
      <c r="I61" s="1071"/>
      <c r="J61" s="116"/>
      <c r="K61" s="116"/>
      <c r="M61" s="116"/>
      <c r="O61" s="116"/>
      <c r="P61" s="592"/>
    </row>
    <row r="62" spans="1:22" x14ac:dyDescent="0.2">
      <c r="A62" s="98" t="s">
        <v>199</v>
      </c>
      <c r="F62" s="116"/>
      <c r="H62" s="116"/>
      <c r="I62" s="1071"/>
      <c r="J62" s="116"/>
      <c r="K62"/>
      <c r="M62" s="116"/>
    </row>
    <row r="63" spans="1:22" x14ac:dyDescent="0.2">
      <c r="F63" s="116"/>
      <c r="G63" s="116"/>
      <c r="H63" s="116"/>
      <c r="I63" s="1071"/>
      <c r="J63" s="116"/>
      <c r="K63"/>
      <c r="M63" s="762"/>
    </row>
    <row r="64" spans="1:22" ht="15" x14ac:dyDescent="0.2">
      <c r="A64" s="87" t="s">
        <v>200</v>
      </c>
      <c r="G64" s="98" t="s">
        <v>201</v>
      </c>
      <c r="K64"/>
      <c r="M64" s="112"/>
      <c r="P64" s="593" t="s">
        <v>202</v>
      </c>
    </row>
    <row r="65" spans="2:20" x14ac:dyDescent="0.2">
      <c r="B65" s="92" t="s">
        <v>41</v>
      </c>
      <c r="H65" s="92"/>
      <c r="I65" s="807"/>
      <c r="P65" s="808" t="s">
        <v>203</v>
      </c>
      <c r="Q65" s="809"/>
      <c r="R65" s="493"/>
      <c r="S65" s="493"/>
      <c r="T65" s="493"/>
    </row>
    <row r="66" spans="2:20" x14ac:dyDescent="0.2">
      <c r="B66" s="92" t="s">
        <v>42</v>
      </c>
      <c r="H66" s="92" t="s">
        <v>204</v>
      </c>
      <c r="I66" s="807"/>
      <c r="P66" s="808" t="s">
        <v>205</v>
      </c>
      <c r="Q66" s="809"/>
      <c r="R66" s="810"/>
      <c r="S66" s="810"/>
      <c r="T66" s="810"/>
    </row>
    <row r="67" spans="2:20" x14ac:dyDescent="0.2">
      <c r="B67" s="92" t="s">
        <v>43</v>
      </c>
      <c r="H67" s="807" t="s">
        <v>438</v>
      </c>
      <c r="I67" s="807"/>
      <c r="P67" s="808" t="s">
        <v>555</v>
      </c>
      <c r="Q67" s="809"/>
      <c r="R67" s="493"/>
      <c r="S67" s="493"/>
      <c r="T67" s="493"/>
    </row>
    <row r="68" spans="2:20" x14ac:dyDescent="0.2">
      <c r="B68" s="92" t="s">
        <v>44</v>
      </c>
      <c r="H68" s="92" t="s">
        <v>206</v>
      </c>
      <c r="I68" s="807"/>
      <c r="P68" s="808" t="s">
        <v>556</v>
      </c>
      <c r="Q68" s="809"/>
      <c r="R68" s="493"/>
      <c r="S68" s="493"/>
      <c r="T68" s="493"/>
    </row>
    <row r="69" spans="2:20" x14ac:dyDescent="0.2">
      <c r="B69" s="92" t="s">
        <v>45</v>
      </c>
      <c r="H69"/>
      <c r="J69"/>
      <c r="K69"/>
      <c r="L69"/>
      <c r="M69"/>
      <c r="N69"/>
      <c r="O69"/>
      <c r="P69" s="808" t="s">
        <v>207</v>
      </c>
      <c r="Q69" s="809"/>
      <c r="R69" s="810"/>
      <c r="S69" s="493"/>
      <c r="T69" s="493"/>
    </row>
    <row r="70" spans="2:20" x14ac:dyDescent="0.2">
      <c r="B70" s="92" t="s">
        <v>46</v>
      </c>
      <c r="H70" s="92"/>
      <c r="I70" s="807"/>
      <c r="P70" s="808" t="s">
        <v>527</v>
      </c>
      <c r="Q70" s="809"/>
      <c r="R70" s="493"/>
      <c r="S70" s="493"/>
      <c r="T70" s="493"/>
    </row>
    <row r="71" spans="2:20" x14ac:dyDescent="0.2">
      <c r="B71" s="92" t="s">
        <v>47</v>
      </c>
      <c r="H71" s="92"/>
      <c r="I71" s="807"/>
    </row>
    <row r="72" spans="2:20" x14ac:dyDescent="0.2">
      <c r="B72" s="92" t="s">
        <v>48</v>
      </c>
      <c r="H72" s="92"/>
      <c r="I72" s="807"/>
    </row>
    <row r="73" spans="2:20" x14ac:dyDescent="0.2"/>
    <row r="74" spans="2:20" x14ac:dyDescent="0.2"/>
    <row r="75" spans="2:20" x14ac:dyDescent="0.2"/>
    <row r="76" spans="2:20" x14ac:dyDescent="0.2"/>
    <row r="77" spans="2:20" x14ac:dyDescent="0.2"/>
    <row r="78" spans="2:20" x14ac:dyDescent="0.2"/>
    <row r="79" spans="2:20" x14ac:dyDescent="0.2"/>
    <row r="80" spans="2:2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sheetData>
  <sheetProtection algorithmName="SHA-512" hashValue="749D5AVZFePh7f6xIjwUzRbZfmxQW7uho9odqQv4c3F0iaDN5LMiksHRl3lDP98/+pc9rq2IneUu04kZDdUTLg==" saltValue="QGbY7N28BCTTLqqYX4cszw==" spinCount="100000" sheet="1" objects="1" scenarios="1"/>
  <mergeCells count="42">
    <mergeCell ref="K4:K6"/>
    <mergeCell ref="K23:K25"/>
    <mergeCell ref="K42:K44"/>
    <mergeCell ref="L4:L6"/>
    <mergeCell ref="L42:L44"/>
    <mergeCell ref="N23:N25"/>
    <mergeCell ref="L23:L25"/>
    <mergeCell ref="N4:N6"/>
    <mergeCell ref="A42:A44"/>
    <mergeCell ref="C42:C44"/>
    <mergeCell ref="H42:H44"/>
    <mergeCell ref="N42:N44"/>
    <mergeCell ref="J42:J44"/>
    <mergeCell ref="F42:F44"/>
    <mergeCell ref="D42:D44"/>
    <mergeCell ref="G42:G44"/>
    <mergeCell ref="A4:A6"/>
    <mergeCell ref="C4:C6"/>
    <mergeCell ref="H4:H6"/>
    <mergeCell ref="A23:A25"/>
    <mergeCell ref="F4:F6"/>
    <mergeCell ref="F23:F25"/>
    <mergeCell ref="C23:C25"/>
    <mergeCell ref="H23:H25"/>
    <mergeCell ref="J4:J6"/>
    <mergeCell ref="J23:J25"/>
    <mergeCell ref="D4:D6"/>
    <mergeCell ref="D23:D25"/>
    <mergeCell ref="G4:G6"/>
    <mergeCell ref="G23:G25"/>
    <mergeCell ref="V4:V6"/>
    <mergeCell ref="P42:P44"/>
    <mergeCell ref="R42:R44"/>
    <mergeCell ref="T42:T44"/>
    <mergeCell ref="T23:T25"/>
    <mergeCell ref="V23:V25"/>
    <mergeCell ref="V42:V44"/>
    <mergeCell ref="P23:P25"/>
    <mergeCell ref="T4:T6"/>
    <mergeCell ref="R23:R25"/>
    <mergeCell ref="R4:R6"/>
    <mergeCell ref="P4:P6"/>
  </mergeCells>
  <pageMargins left="0.70866141732283472" right="0.70866141732283472" top="0.78740157480314965" bottom="0.78740157480314965" header="0.31496062992125984" footer="0.31496062992125984"/>
  <pageSetup paperSize="9" scale="41" fitToHeight="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56"/>
  <sheetViews>
    <sheetView showGridLines="0" topLeftCell="A16" zoomScale="90" zoomScaleNormal="90" zoomScaleSheetLayoutView="100" workbookViewId="0">
      <selection activeCell="F41" sqref="F41"/>
    </sheetView>
  </sheetViews>
  <sheetFormatPr baseColWidth="10" defaultColWidth="11.42578125" defaultRowHeight="14.25" x14ac:dyDescent="0.2"/>
  <cols>
    <col min="1" max="1" width="11.42578125" style="572"/>
    <col min="2" max="2" width="48.42578125" style="47" customWidth="1"/>
    <col min="3" max="3" width="21.42578125" style="47" customWidth="1"/>
    <col min="4" max="4" width="17.42578125" style="47" customWidth="1"/>
    <col min="5" max="5" width="12.140625" style="47" customWidth="1"/>
    <col min="6" max="6" width="11.85546875" style="47" bestFit="1" customWidth="1"/>
    <col min="7" max="7" width="7.85546875" style="47" customWidth="1"/>
    <col min="8" max="8" width="13.42578125" style="47" customWidth="1"/>
    <col min="9" max="9" width="19.42578125" style="47" customWidth="1"/>
    <col min="10" max="16384" width="11.42578125" style="47"/>
  </cols>
  <sheetData>
    <row r="1" spans="1:9" ht="20.25" x14ac:dyDescent="0.2">
      <c r="A1" s="1049" t="s">
        <v>256</v>
      </c>
      <c r="B1" s="63"/>
      <c r="C1" s="63"/>
      <c r="D1" s="63"/>
      <c r="E1" s="63"/>
      <c r="F1" s="63"/>
      <c r="G1" s="63"/>
      <c r="H1" s="63"/>
    </row>
    <row r="2" spans="1:9" ht="15" x14ac:dyDescent="0.25">
      <c r="A2" s="545" t="s">
        <v>35</v>
      </c>
      <c r="B2" s="1195">
        <f>Deckblatt!B2</f>
        <v>0</v>
      </c>
      <c r="C2" s="1196"/>
      <c r="D2" s="32" t="s">
        <v>36</v>
      </c>
      <c r="E2" s="1197">
        <f>Deckblatt!B9</f>
        <v>0</v>
      </c>
      <c r="F2" s="1197"/>
      <c r="G2" s="1197"/>
      <c r="H2" s="1197"/>
    </row>
    <row r="3" spans="1:9" x14ac:dyDescent="0.2">
      <c r="A3" s="546"/>
      <c r="B3" s="191" t="s">
        <v>221</v>
      </c>
      <c r="C3" s="190">
        <f>Deckblatt!B15</f>
        <v>44927</v>
      </c>
      <c r="D3" s="130" t="s">
        <v>222</v>
      </c>
      <c r="E3" s="190">
        <f>Deckblatt!D15</f>
        <v>45291</v>
      </c>
    </row>
    <row r="4" spans="1:9" ht="15.75" x14ac:dyDescent="0.25">
      <c r="A4" s="547"/>
      <c r="B4" s="73" t="str">
        <f>+Deckblatt!A8</f>
        <v>Art des Angebots</v>
      </c>
      <c r="C4" s="428" t="str">
        <f>+Deckblatt!B8</f>
        <v>Bitte wählen</v>
      </c>
      <c r="D4" s="65"/>
      <c r="E4" s="66"/>
      <c r="F4" s="66"/>
      <c r="G4" s="64"/>
      <c r="H4" s="64"/>
    </row>
    <row r="5" spans="1:9" ht="16.5" thickBot="1" x14ac:dyDescent="0.3">
      <c r="A5" s="547"/>
      <c r="B5" s="629"/>
      <c r="C5" s="630"/>
      <c r="D5" s="65"/>
      <c r="E5" s="66"/>
      <c r="F5" s="66"/>
      <c r="G5" s="64"/>
      <c r="H5" s="64"/>
    </row>
    <row r="6" spans="1:9" ht="15.75" x14ac:dyDescent="0.25">
      <c r="A6" s="548" t="s">
        <v>225</v>
      </c>
      <c r="B6" s="472" t="s">
        <v>226</v>
      </c>
      <c r="C6" s="473"/>
      <c r="D6" s="473"/>
      <c r="E6" s="473"/>
      <c r="F6" s="473"/>
      <c r="G6" s="473"/>
      <c r="H6" s="484"/>
    </row>
    <row r="7" spans="1:9" ht="15" x14ac:dyDescent="0.25">
      <c r="A7" s="549"/>
      <c r="B7" s="485"/>
      <c r="C7" s="490" t="s">
        <v>258</v>
      </c>
      <c r="D7" s="486"/>
      <c r="E7" s="487"/>
      <c r="F7" s="488"/>
      <c r="G7" s="487"/>
      <c r="H7" s="489"/>
    </row>
    <row r="8" spans="1:9" ht="15" x14ac:dyDescent="0.25">
      <c r="A8" s="550" t="s">
        <v>232</v>
      </c>
      <c r="B8" s="447" t="s">
        <v>259</v>
      </c>
      <c r="C8" s="596">
        <f>C9+C12+C18+C15+C21+C24+C25+C26</f>
        <v>0</v>
      </c>
      <c r="D8" s="448"/>
      <c r="E8" s="449"/>
      <c r="F8" s="450"/>
      <c r="G8" s="451"/>
      <c r="H8" s="474"/>
      <c r="I8" s="446"/>
    </row>
    <row r="9" spans="1:9" s="118" customFormat="1" ht="15" x14ac:dyDescent="0.25">
      <c r="A9" s="551" t="s">
        <v>237</v>
      </c>
      <c r="B9" s="452" t="str">
        <f>'Personelle Ausstattung'!B29</f>
        <v>Tagespräsenz</v>
      </c>
      <c r="C9" s="429">
        <f>SUM(C10:C11)</f>
        <v>0</v>
      </c>
      <c r="D9" s="453"/>
      <c r="E9" s="454"/>
      <c r="F9" s="455"/>
      <c r="G9" s="456"/>
      <c r="H9" s="475"/>
      <c r="I9" s="491"/>
    </row>
    <row r="10" spans="1:9" ht="15.75" x14ac:dyDescent="0.25">
      <c r="A10" s="552" t="s">
        <v>239</v>
      </c>
      <c r="B10" s="457" t="str">
        <f>'Personelle Ausstattung'!B30</f>
        <v>Fachkraft</v>
      </c>
      <c r="C10" s="430">
        <f>'Personelle Ausstattung'!G30</f>
        <v>0</v>
      </c>
      <c r="D10" s="458"/>
      <c r="E10" s="459"/>
      <c r="F10" s="460"/>
      <c r="G10" s="461"/>
      <c r="H10" s="476"/>
      <c r="I10" s="492"/>
    </row>
    <row r="11" spans="1:9" x14ac:dyDescent="0.2">
      <c r="A11" s="553" t="s">
        <v>260</v>
      </c>
      <c r="B11" s="457" t="str">
        <f>'Personelle Ausstattung'!B31</f>
        <v xml:space="preserve">Nicht-Fachkraft </v>
      </c>
      <c r="C11" s="430">
        <f>'Personelle Ausstattung'!G31</f>
        <v>0</v>
      </c>
      <c r="D11" s="458"/>
      <c r="E11" s="459"/>
      <c r="F11" s="460"/>
      <c r="G11" s="461"/>
      <c r="H11" s="476"/>
      <c r="I11" s="493"/>
    </row>
    <row r="12" spans="1:9" s="118" customFormat="1" ht="15" x14ac:dyDescent="0.25">
      <c r="A12" s="554" t="s">
        <v>241</v>
      </c>
      <c r="B12" s="462" t="str">
        <f>'Personelle Ausstattung'!B32</f>
        <v>Nachtpräsenz</v>
      </c>
      <c r="C12" s="429">
        <f>SUM(C13:C14)</f>
        <v>0</v>
      </c>
      <c r="D12" s="453"/>
      <c r="E12" s="454"/>
      <c r="F12" s="455"/>
      <c r="G12" s="456"/>
      <c r="H12" s="475"/>
      <c r="I12" s="491"/>
    </row>
    <row r="13" spans="1:9" ht="15.75" x14ac:dyDescent="0.25">
      <c r="A13" s="552" t="s">
        <v>261</v>
      </c>
      <c r="B13" s="457" t="str">
        <f>'Personelle Ausstattung'!B33</f>
        <v>Fachkraft</v>
      </c>
      <c r="C13" s="430">
        <f>'Personelle Ausstattung'!G33</f>
        <v>0</v>
      </c>
      <c r="D13" s="458"/>
      <c r="E13" s="459"/>
      <c r="F13" s="460"/>
      <c r="G13" s="461"/>
      <c r="H13" s="476"/>
      <c r="I13" s="492"/>
    </row>
    <row r="14" spans="1:9" x14ac:dyDescent="0.2">
      <c r="A14" s="553" t="s">
        <v>262</v>
      </c>
      <c r="B14" s="463" t="str">
        <f>'Personelle Ausstattung'!B34</f>
        <v xml:space="preserve">Nicht-Fachkraft </v>
      </c>
      <c r="C14" s="430">
        <f>'Personelle Ausstattung'!G34</f>
        <v>0</v>
      </c>
      <c r="D14" s="464"/>
      <c r="E14" s="465"/>
      <c r="F14" s="466"/>
      <c r="G14" s="467"/>
      <c r="H14" s="477"/>
      <c r="I14" s="493"/>
    </row>
    <row r="15" spans="1:9" s="118" customFormat="1" ht="25.5" x14ac:dyDescent="0.2">
      <c r="A15" s="555" t="s">
        <v>244</v>
      </c>
      <c r="B15" s="452" t="str">
        <f>'Personelle Ausstattung'!B35</f>
        <v>Leistungen zur Erreichbarkeit (nach § 78 Abs. 6 SGB IX)</v>
      </c>
      <c r="C15" s="429">
        <f>SUM(C16:C17)</f>
        <v>0</v>
      </c>
      <c r="D15" s="453"/>
      <c r="E15" s="454"/>
      <c r="F15" s="455"/>
      <c r="G15" s="456"/>
      <c r="H15" s="475"/>
      <c r="I15" s="491"/>
    </row>
    <row r="16" spans="1:9" ht="15.75" x14ac:dyDescent="0.25">
      <c r="A16" s="552" t="s">
        <v>441</v>
      </c>
      <c r="B16" s="468" t="str">
        <f>'Personelle Ausstattung'!B36</f>
        <v>Fachkraft</v>
      </c>
      <c r="C16" s="430">
        <f>'Personelle Ausstattung'!G36</f>
        <v>0</v>
      </c>
      <c r="D16" s="458"/>
      <c r="E16" s="459"/>
      <c r="F16" s="460"/>
      <c r="G16" s="461"/>
      <c r="H16" s="476"/>
      <c r="I16" s="492"/>
    </row>
    <row r="17" spans="1:9" x14ac:dyDescent="0.2">
      <c r="A17" s="553" t="s">
        <v>263</v>
      </c>
      <c r="B17" s="469" t="str">
        <f>'Personelle Ausstattung'!B37</f>
        <v xml:space="preserve">Nicht-Fachkraft </v>
      </c>
      <c r="C17" s="430">
        <f>'Personelle Ausstattung'!G37</f>
        <v>0</v>
      </c>
      <c r="D17" s="464"/>
      <c r="E17" s="465"/>
      <c r="F17" s="466"/>
      <c r="G17" s="467"/>
      <c r="H17" s="477"/>
      <c r="I17" s="493"/>
    </row>
    <row r="18" spans="1:9" s="118" customFormat="1" ht="15" x14ac:dyDescent="0.25">
      <c r="A18" s="554" t="s">
        <v>245</v>
      </c>
      <c r="B18" s="452" t="str">
        <f>'Personelle Ausstattung'!B38</f>
        <v>Gemeinsame Assistenzleistungen</v>
      </c>
      <c r="C18" s="429">
        <f>SUM(C19:C20)</f>
        <v>0</v>
      </c>
      <c r="D18" s="453"/>
      <c r="E18" s="454"/>
      <c r="F18" s="455"/>
      <c r="G18" s="456"/>
      <c r="H18" s="475"/>
      <c r="I18" s="491"/>
    </row>
    <row r="19" spans="1:9" ht="15.75" x14ac:dyDescent="0.25">
      <c r="A19" s="552" t="s">
        <v>246</v>
      </c>
      <c r="B19" s="468" t="str">
        <f>'Personelle Ausstattung'!B39</f>
        <v>Fachkraft</v>
      </c>
      <c r="C19" s="430">
        <f>'Personelle Ausstattung'!G39</f>
        <v>0</v>
      </c>
      <c r="D19" s="458"/>
      <c r="E19" s="459"/>
      <c r="F19" s="460"/>
      <c r="G19" s="461"/>
      <c r="H19" s="476"/>
      <c r="I19" s="492"/>
    </row>
    <row r="20" spans="1:9" x14ac:dyDescent="0.2">
      <c r="A20" s="553" t="s">
        <v>250</v>
      </c>
      <c r="B20" s="469" t="str">
        <f>'Personelle Ausstattung'!B40</f>
        <v xml:space="preserve">Nicht-Fachkraft </v>
      </c>
      <c r="C20" s="430">
        <f>'Personelle Ausstattung'!G40</f>
        <v>0</v>
      </c>
      <c r="D20" s="464"/>
      <c r="E20" s="465"/>
      <c r="F20" s="466"/>
      <c r="G20" s="467"/>
      <c r="H20" s="477"/>
      <c r="I20" s="493"/>
    </row>
    <row r="21" spans="1:9" s="118" customFormat="1" ht="15" customHeight="1" x14ac:dyDescent="0.25">
      <c r="A21" s="554" t="s">
        <v>264</v>
      </c>
      <c r="B21" s="452" t="str">
        <f>LEFT('Personelle Ausstattung'!B41,41)</f>
        <v>Besondere zielgruppenspezifische Konzepte</v>
      </c>
      <c r="C21" s="429">
        <f>SUM(C22:C23)</f>
        <v>0</v>
      </c>
      <c r="D21" s="453"/>
      <c r="E21" s="454"/>
      <c r="F21" s="455"/>
      <c r="G21" s="456"/>
      <c r="H21" s="475"/>
      <c r="I21" s="491"/>
    </row>
    <row r="22" spans="1:9" ht="15.75" x14ac:dyDescent="0.25">
      <c r="A22" s="552" t="s">
        <v>301</v>
      </c>
      <c r="B22" s="468" t="str">
        <f>'Personelle Ausstattung'!B42</f>
        <v>Fachkraft</v>
      </c>
      <c r="C22" s="430">
        <f>'Personelle Ausstattung'!G42</f>
        <v>0</v>
      </c>
      <c r="D22" s="458"/>
      <c r="E22" s="459"/>
      <c r="F22" s="460"/>
      <c r="G22" s="461"/>
      <c r="H22" s="476"/>
      <c r="I22" s="492"/>
    </row>
    <row r="23" spans="1:9" x14ac:dyDescent="0.2">
      <c r="A23" s="553" t="s">
        <v>302</v>
      </c>
      <c r="B23" s="469" t="str">
        <f>'Personelle Ausstattung'!B43</f>
        <v xml:space="preserve">Nicht-Fachkraft </v>
      </c>
      <c r="C23" s="430">
        <f>'Personelle Ausstattung'!G43</f>
        <v>0</v>
      </c>
      <c r="D23" s="464"/>
      <c r="E23" s="465"/>
      <c r="F23" s="466"/>
      <c r="G23" s="467"/>
      <c r="H23" s="477"/>
      <c r="I23" s="493"/>
    </row>
    <row r="24" spans="1:9" s="118" customFormat="1" ht="15" x14ac:dyDescent="0.25">
      <c r="A24" s="556" t="s">
        <v>265</v>
      </c>
      <c r="B24" s="470" t="str">
        <f>'Personelle Ausstattung'!B44</f>
        <v>Beratende Pflegefachkraft</v>
      </c>
      <c r="C24" s="632">
        <f>'Personelle Ausstattung'!G44</f>
        <v>0</v>
      </c>
      <c r="D24" s="448"/>
      <c r="E24" s="471"/>
      <c r="F24" s="450"/>
      <c r="G24" s="451"/>
      <c r="H24" s="474"/>
      <c r="I24" s="491"/>
    </row>
    <row r="25" spans="1:9" s="118" customFormat="1" ht="15" x14ac:dyDescent="0.25">
      <c r="A25" s="556" t="s">
        <v>266</v>
      </c>
      <c r="B25" s="470" t="str">
        <f>'Personelle Ausstattung'!B45</f>
        <v>Personenunabhängige Sozialraumarbeit</v>
      </c>
      <c r="C25" s="430">
        <f>'Personelle Ausstattung'!G45</f>
        <v>0</v>
      </c>
      <c r="D25" s="448"/>
      <c r="E25" s="471"/>
      <c r="F25" s="450"/>
      <c r="G25" s="451"/>
      <c r="H25" s="474"/>
      <c r="I25" s="491"/>
    </row>
    <row r="26" spans="1:9" s="118" customFormat="1" ht="15" x14ac:dyDescent="0.25">
      <c r="A26" s="557" t="s">
        <v>442</v>
      </c>
      <c r="B26" s="462" t="str">
        <f>'Personelle Ausstattung'!B48</f>
        <v>Erfüllung gesetzl. Anforderungen (z.B. nach WTG)</v>
      </c>
      <c r="C26" s="429">
        <f>'Personelle Ausstattung'!G48</f>
        <v>0</v>
      </c>
      <c r="D26" s="453"/>
      <c r="E26" s="454"/>
      <c r="F26" s="455"/>
      <c r="G26" s="456"/>
      <c r="H26" s="475"/>
      <c r="I26" s="491"/>
    </row>
    <row r="27" spans="1:9" ht="15.75" x14ac:dyDescent="0.25">
      <c r="A27" s="558" t="s">
        <v>443</v>
      </c>
      <c r="B27" s="457" t="str">
        <f>'Personelle Ausstattung'!B49</f>
        <v>Fachkraft</v>
      </c>
      <c r="C27" s="430">
        <f>'Personelle Ausstattung'!G49</f>
        <v>0</v>
      </c>
      <c r="D27" s="458"/>
      <c r="E27" s="459"/>
      <c r="F27" s="460"/>
      <c r="G27" s="461"/>
      <c r="H27" s="476"/>
      <c r="I27" s="492"/>
    </row>
    <row r="28" spans="1:9" ht="15" thickBot="1" x14ac:dyDescent="0.25">
      <c r="A28" s="559" t="s">
        <v>444</v>
      </c>
      <c r="B28" s="478" t="str">
        <f>'Personelle Ausstattung'!B50</f>
        <v xml:space="preserve">Nicht-Fachkraft </v>
      </c>
      <c r="C28" s="633">
        <f>'Personelle Ausstattung'!G50</f>
        <v>0</v>
      </c>
      <c r="D28" s="479"/>
      <c r="E28" s="480"/>
      <c r="F28" s="481"/>
      <c r="G28" s="482"/>
      <c r="H28" s="483"/>
      <c r="I28" s="493"/>
    </row>
    <row r="29" spans="1:9" ht="15" thickBot="1" x14ac:dyDescent="0.25">
      <c r="A29" s="631"/>
      <c r="B29" s="496"/>
      <c r="C29" s="434"/>
      <c r="D29" s="458"/>
      <c r="E29" s="459"/>
      <c r="F29" s="460"/>
      <c r="G29" s="461"/>
      <c r="H29" s="495"/>
      <c r="I29" s="493"/>
    </row>
    <row r="30" spans="1:9" s="106" customFormat="1" ht="15" x14ac:dyDescent="0.25">
      <c r="A30" s="534" t="s">
        <v>267</v>
      </c>
      <c r="B30" s="497" t="s">
        <v>268</v>
      </c>
      <c r="C30" s="498"/>
      <c r="D30" s="499"/>
      <c r="E30" s="500"/>
      <c r="F30" s="501"/>
      <c r="G30" s="502"/>
      <c r="H30" s="484" t="s">
        <v>257</v>
      </c>
      <c r="I30" s="494"/>
    </row>
    <row r="31" spans="1:9" ht="15" x14ac:dyDescent="0.25">
      <c r="A31" s="554" t="s">
        <v>217</v>
      </c>
      <c r="B31" s="14" t="s">
        <v>269</v>
      </c>
      <c r="C31" s="431"/>
      <c r="D31" s="1201" t="s">
        <v>348</v>
      </c>
      <c r="E31" s="1202"/>
      <c r="F31" s="128"/>
      <c r="G31" s="67"/>
      <c r="H31" s="503"/>
    </row>
    <row r="32" spans="1:9" x14ac:dyDescent="0.2">
      <c r="A32" s="560" t="s">
        <v>270</v>
      </c>
      <c r="B32" s="436" t="s">
        <v>271</v>
      </c>
      <c r="C32" s="440">
        <f>'Personelle Ausstattung'!G24</f>
        <v>0</v>
      </c>
      <c r="D32" s="443">
        <f>IF(C34&gt;0,C32/C34,0)</f>
        <v>0</v>
      </c>
      <c r="E32" s="1198">
        <f>IF(C37&gt;0,C34/C37,0)</f>
        <v>0</v>
      </c>
      <c r="F32" s="136">
        <f>Personalkosten!V49</f>
        <v>0</v>
      </c>
      <c r="G32" s="504" t="s">
        <v>234</v>
      </c>
      <c r="H32" s="505">
        <f>F32*C32</f>
        <v>0</v>
      </c>
    </row>
    <row r="33" spans="1:9" x14ac:dyDescent="0.2">
      <c r="A33" s="560" t="s">
        <v>272</v>
      </c>
      <c r="B33" s="436" t="s">
        <v>273</v>
      </c>
      <c r="C33" s="441">
        <f>'Personelle Ausstattung'!G25</f>
        <v>0</v>
      </c>
      <c r="D33" s="443">
        <f>IF(C34&gt;0,C33/C34,0)</f>
        <v>0</v>
      </c>
      <c r="E33" s="1199"/>
      <c r="F33" s="136">
        <f>Personalkosten!V50</f>
        <v>0</v>
      </c>
      <c r="G33" s="504" t="s">
        <v>234</v>
      </c>
      <c r="H33" s="506">
        <f>F33*C33</f>
        <v>0</v>
      </c>
    </row>
    <row r="34" spans="1:9" x14ac:dyDescent="0.2">
      <c r="A34" s="561" t="s">
        <v>274</v>
      </c>
      <c r="B34" s="76" t="s">
        <v>275</v>
      </c>
      <c r="C34" s="432">
        <f>SUM(C32:C33)</f>
        <v>0</v>
      </c>
      <c r="D34" s="443">
        <f>SUM(D32:D33)</f>
        <v>0</v>
      </c>
      <c r="E34" s="1200"/>
      <c r="F34" s="507"/>
      <c r="G34" s="504"/>
      <c r="H34" s="508">
        <f>SUM(H32:H33)</f>
        <v>0</v>
      </c>
    </row>
    <row r="35" spans="1:9" ht="15" x14ac:dyDescent="0.25">
      <c r="A35" s="562" t="s">
        <v>218</v>
      </c>
      <c r="B35" s="58" t="s">
        <v>276</v>
      </c>
      <c r="C35" s="444"/>
      <c r="D35" s="445"/>
      <c r="E35" s="67"/>
      <c r="F35" s="509"/>
      <c r="G35" s="510"/>
      <c r="H35" s="511"/>
    </row>
    <row r="36" spans="1:9" x14ac:dyDescent="0.2">
      <c r="A36" s="563" t="s">
        <v>217</v>
      </c>
      <c r="B36" s="436" t="s">
        <v>277</v>
      </c>
      <c r="C36" s="442">
        <f>'Personelle Ausstattung'!G26</f>
        <v>0</v>
      </c>
      <c r="D36" s="138"/>
      <c r="E36" s="438">
        <f>IF(C37&gt;0,C36/C37,0)</f>
        <v>0</v>
      </c>
      <c r="F36" s="136">
        <f>Personalkosten!V51</f>
        <v>0</v>
      </c>
      <c r="G36" s="504" t="s">
        <v>234</v>
      </c>
      <c r="H36" s="505">
        <f>F36*C36</f>
        <v>0</v>
      </c>
    </row>
    <row r="37" spans="1:9" ht="15" x14ac:dyDescent="0.25">
      <c r="A37" s="564" t="s">
        <v>219</v>
      </c>
      <c r="B37" s="129" t="s">
        <v>278</v>
      </c>
      <c r="C37" s="433">
        <f>C36+C34</f>
        <v>0</v>
      </c>
      <c r="D37" s="437"/>
      <c r="E37" s="439">
        <f>SUM(E32:E36)</f>
        <v>0</v>
      </c>
      <c r="F37" s="137">
        <f>IF(C37&gt;0,H37/C37,0)</f>
        <v>0</v>
      </c>
      <c r="G37" s="504" t="s">
        <v>234</v>
      </c>
      <c r="H37" s="512">
        <f>H36+H34</f>
        <v>0</v>
      </c>
    </row>
    <row r="38" spans="1:9" ht="15" x14ac:dyDescent="0.25">
      <c r="A38" s="550" t="s">
        <v>220</v>
      </c>
      <c r="B38" s="585" t="s">
        <v>618</v>
      </c>
      <c r="C38" s="530"/>
      <c r="D38" s="526"/>
      <c r="E38" s="527"/>
      <c r="F38" s="528"/>
      <c r="G38" s="529"/>
      <c r="H38" s="535"/>
      <c r="I38" s="446"/>
    </row>
    <row r="39" spans="1:9" ht="15" x14ac:dyDescent="0.25">
      <c r="A39" s="565" t="s">
        <v>279</v>
      </c>
      <c r="B39" s="812" t="s">
        <v>280</v>
      </c>
      <c r="C39" s="435"/>
      <c r="D39" s="423" t="s">
        <v>348</v>
      </c>
      <c r="E39" s="531"/>
      <c r="F39" s="513"/>
      <c r="G39" s="435"/>
      <c r="H39" s="514"/>
    </row>
    <row r="40" spans="1:9" x14ac:dyDescent="0.2">
      <c r="A40" s="566" t="s">
        <v>281</v>
      </c>
      <c r="B40" s="68" t="s">
        <v>242</v>
      </c>
      <c r="C40" s="70">
        <f>'Personelle Ausstattung'!G11</f>
        <v>0</v>
      </c>
      <c r="D40" s="532">
        <f>IF(C42&gt;0,C40/C42,0)</f>
        <v>0</v>
      </c>
      <c r="E40" s="435"/>
      <c r="F40" s="39">
        <f>Personalkosten!T52</f>
        <v>0</v>
      </c>
      <c r="G40" s="504" t="s">
        <v>234</v>
      </c>
      <c r="H40" s="515">
        <f t="shared" ref="H40:H41" si="0">F40*C40</f>
        <v>0</v>
      </c>
      <c r="I40" s="446"/>
    </row>
    <row r="41" spans="1:9" x14ac:dyDescent="0.2">
      <c r="A41" s="566" t="s">
        <v>282</v>
      </c>
      <c r="B41" s="68" t="s">
        <v>243</v>
      </c>
      <c r="C41" s="70">
        <f>'Personelle Ausstattung'!G12</f>
        <v>0</v>
      </c>
      <c r="D41" s="533">
        <f>IF(C42&gt;0,C41/C42,0)</f>
        <v>0</v>
      </c>
      <c r="E41" s="435"/>
      <c r="F41" s="39">
        <f>Personalkosten!T53</f>
        <v>0</v>
      </c>
      <c r="G41" s="504" t="s">
        <v>234</v>
      </c>
      <c r="H41" s="515">
        <f t="shared" si="0"/>
        <v>0</v>
      </c>
      <c r="I41" s="446"/>
    </row>
    <row r="42" spans="1:9" x14ac:dyDescent="0.2">
      <c r="A42" s="570" t="s">
        <v>283</v>
      </c>
      <c r="B42" s="69" t="s">
        <v>236</v>
      </c>
      <c r="C42" s="117">
        <f>SUM(C40:C41)</f>
        <v>0</v>
      </c>
      <c r="D42" s="516"/>
      <c r="E42" s="517"/>
      <c r="F42" s="127">
        <f>IF(C42&gt;0,H42/C42,0)</f>
        <v>0</v>
      </c>
      <c r="G42" s="504" t="s">
        <v>234</v>
      </c>
      <c r="H42" s="512">
        <f>SUM(H40:H41)</f>
        <v>0</v>
      </c>
      <c r="I42"/>
    </row>
    <row r="43" spans="1:9" x14ac:dyDescent="0.2">
      <c r="A43" s="811"/>
      <c r="B43" s="71"/>
      <c r="C43" s="72"/>
      <c r="D43" s="72"/>
      <c r="E43" s="72"/>
      <c r="F43" s="72"/>
      <c r="G43" s="72"/>
      <c r="H43" s="518"/>
    </row>
    <row r="44" spans="1:9" ht="15.75" thickBot="1" x14ac:dyDescent="0.3">
      <c r="A44" s="567" t="s">
        <v>284</v>
      </c>
      <c r="B44" s="536" t="s">
        <v>285</v>
      </c>
      <c r="C44" s="520">
        <f>C37+C42</f>
        <v>0</v>
      </c>
      <c r="D44" s="521"/>
      <c r="E44" s="522"/>
      <c r="F44" s="523">
        <f>IF(C44&gt;0,H44/C44,0)</f>
        <v>0</v>
      </c>
      <c r="G44" s="524" t="s">
        <v>234</v>
      </c>
      <c r="H44" s="525">
        <f>H34+H36+H42+H38</f>
        <v>0</v>
      </c>
    </row>
    <row r="45" spans="1:9" ht="15" thickBot="1" x14ac:dyDescent="0.25">
      <c r="A45" s="568"/>
      <c r="H45" s="435"/>
    </row>
    <row r="46" spans="1:9" ht="15.75" x14ac:dyDescent="0.25">
      <c r="A46" s="577" t="s">
        <v>286</v>
      </c>
      <c r="B46" s="537" t="s">
        <v>287</v>
      </c>
      <c r="C46" s="538"/>
      <c r="D46" s="538"/>
      <c r="E46" s="538"/>
      <c r="F46" s="538"/>
      <c r="G46" s="538"/>
      <c r="H46" s="539"/>
    </row>
    <row r="47" spans="1:9" ht="15" x14ac:dyDescent="0.25">
      <c r="A47" s="1079"/>
      <c r="B47" s="300" t="s">
        <v>560</v>
      </c>
      <c r="C47" s="572"/>
      <c r="D47" s="648">
        <f>Deckblatt!B21</f>
        <v>0</v>
      </c>
      <c r="E47" s="435"/>
      <c r="F47" s="435"/>
      <c r="G47" s="435"/>
      <c r="H47" s="518"/>
    </row>
    <row r="48" spans="1:9" ht="15.75" x14ac:dyDescent="0.25">
      <c r="A48" s="1079"/>
      <c r="B48" s="1080"/>
      <c r="C48" s="435"/>
      <c r="D48" s="435"/>
      <c r="E48" s="435"/>
      <c r="F48" s="435"/>
      <c r="G48" s="435"/>
      <c r="H48" s="518"/>
    </row>
    <row r="49" spans="1:9" ht="15" thickBot="1" x14ac:dyDescent="0.25">
      <c r="A49" s="571" t="s">
        <v>62</v>
      </c>
      <c r="B49" s="540" t="s">
        <v>19</v>
      </c>
      <c r="C49" s="522"/>
      <c r="D49" s="541">
        <f>Deckblatt!B22</f>
        <v>0</v>
      </c>
      <c r="E49" s="542" t="s">
        <v>561</v>
      </c>
      <c r="F49" s="543">
        <f>Deckblatt!B23</f>
        <v>0</v>
      </c>
      <c r="G49" s="522"/>
      <c r="H49" s="544"/>
    </row>
    <row r="50" spans="1:9" ht="15" thickBot="1" x14ac:dyDescent="0.25">
      <c r="A50" s="576"/>
      <c r="B50" s="435"/>
      <c r="C50" s="435"/>
      <c r="D50" s="574"/>
      <c r="E50" s="573"/>
      <c r="F50" s="575"/>
      <c r="G50" s="435"/>
      <c r="H50" s="435"/>
    </row>
    <row r="51" spans="1:9" ht="15.75" x14ac:dyDescent="0.25">
      <c r="A51" s="569" t="s">
        <v>289</v>
      </c>
      <c r="B51" s="578" t="s">
        <v>290</v>
      </c>
      <c r="C51" s="579"/>
      <c r="D51" s="579"/>
      <c r="E51" s="579"/>
      <c r="F51" s="579"/>
      <c r="G51" s="579"/>
      <c r="H51" s="580"/>
    </row>
    <row r="52" spans="1:9" ht="15" thickBot="1" x14ac:dyDescent="0.25">
      <c r="A52" s="571" t="s">
        <v>291</v>
      </c>
      <c r="B52" s="519" t="s">
        <v>292</v>
      </c>
      <c r="C52" s="522"/>
      <c r="D52" s="522"/>
      <c r="E52" s="522"/>
      <c r="F52" s="581"/>
      <c r="G52" s="522"/>
      <c r="H52" s="582">
        <f>IF(F49=0,0,H44/F49)</f>
        <v>0</v>
      </c>
    </row>
    <row r="53" spans="1:9" x14ac:dyDescent="0.2">
      <c r="B53" s="43"/>
      <c r="C53" s="43"/>
      <c r="D53" s="43"/>
      <c r="E53" s="43"/>
      <c r="F53" s="43"/>
      <c r="G53"/>
      <c r="H53"/>
      <c r="I53"/>
    </row>
    <row r="54" spans="1:9" x14ac:dyDescent="0.2">
      <c r="H54" s="763"/>
    </row>
    <row r="55" spans="1:9" x14ac:dyDescent="0.2">
      <c r="H55" s="763"/>
    </row>
    <row r="56" spans="1:9" x14ac:dyDescent="0.2">
      <c r="B56" s="83"/>
    </row>
  </sheetData>
  <mergeCells count="4">
    <mergeCell ref="B2:C2"/>
    <mergeCell ref="E2:H2"/>
    <mergeCell ref="E32:E34"/>
    <mergeCell ref="D31:E31"/>
  </mergeCells>
  <pageMargins left="0.70866141732283472" right="0.70866141732283472" top="0.78740157480314965" bottom="0.78740157480314965" header="0.31496062992125984" footer="0.31496062992125984"/>
  <pageSetup paperSize="9" scale="68" fitToWidth="2"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T82"/>
  <sheetViews>
    <sheetView showGridLines="0" topLeftCell="A31" zoomScaleNormal="100" zoomScaleSheetLayoutView="100" workbookViewId="0">
      <selection activeCell="C58" sqref="C58"/>
    </sheetView>
  </sheetViews>
  <sheetFormatPr baseColWidth="10" defaultColWidth="11.42578125" defaultRowHeight="14.25" x14ac:dyDescent="0.2"/>
  <cols>
    <col min="1" max="1" width="11.42578125" style="282"/>
    <col min="2" max="2" width="29.5703125" style="282" customWidth="1"/>
    <col min="3" max="3" width="27.5703125" style="282" customWidth="1"/>
    <col min="4" max="4" width="17.42578125" style="282" customWidth="1"/>
    <col min="5" max="5" width="14.42578125" style="282" customWidth="1"/>
    <col min="6" max="6" width="17.140625" style="282" customWidth="1"/>
    <col min="7" max="7" width="9.5703125" style="282" bestFit="1" customWidth="1"/>
    <col min="8" max="8" width="14.85546875" style="282" bestFit="1" customWidth="1"/>
    <col min="9" max="9" width="2" style="282" customWidth="1"/>
    <col min="10" max="10" width="19.140625" style="282" bestFit="1" customWidth="1"/>
    <col min="11" max="11" width="2" style="282" customWidth="1"/>
    <col min="12" max="12" width="19.140625" style="282" bestFit="1" customWidth="1"/>
    <col min="13" max="13" width="15" style="282" customWidth="1"/>
    <col min="14" max="14" width="11.42578125" style="282"/>
    <col min="15" max="15" width="12.85546875" style="282" customWidth="1"/>
    <col min="16" max="16384" width="11.42578125" style="282"/>
  </cols>
  <sheetData>
    <row r="1" spans="1:11" ht="21.2" customHeight="1" x14ac:dyDescent="0.25">
      <c r="A1" s="1050" t="s">
        <v>293</v>
      </c>
      <c r="B1" s="280"/>
      <c r="C1" s="280"/>
      <c r="D1" s="280"/>
      <c r="E1" s="280"/>
      <c r="F1" s="280"/>
      <c r="G1" s="280"/>
      <c r="H1" s="280"/>
      <c r="I1" s="281"/>
      <c r="K1" s="281"/>
    </row>
    <row r="2" spans="1:11" ht="15" x14ac:dyDescent="0.25">
      <c r="A2" s="283" t="s">
        <v>35</v>
      </c>
      <c r="B2" s="1206">
        <f>Deckblatt!B2</f>
        <v>0</v>
      </c>
      <c r="C2" s="1207"/>
      <c r="D2" s="284" t="s">
        <v>36</v>
      </c>
      <c r="E2" s="1208">
        <f>Deckblatt!B9</f>
        <v>0</v>
      </c>
      <c r="F2" s="1208"/>
      <c r="G2" s="1208"/>
      <c r="H2" s="1208"/>
      <c r="I2" s="281"/>
      <c r="J2" s="281"/>
      <c r="K2" s="281"/>
    </row>
    <row r="3" spans="1:11" ht="15" x14ac:dyDescent="0.25">
      <c r="A3" s="281"/>
      <c r="B3" s="286" t="str">
        <f>+Deckblatt!A8</f>
        <v>Art des Angebots</v>
      </c>
      <c r="C3" s="287" t="str">
        <f>+Deckblatt!B8</f>
        <v>Bitte wählen</v>
      </c>
      <c r="D3" s="288"/>
      <c r="E3" s="285"/>
      <c r="F3" s="285"/>
      <c r="G3" s="281"/>
      <c r="H3" s="281"/>
      <c r="I3" s="281"/>
      <c r="J3" s="281"/>
      <c r="K3" s="281"/>
    </row>
    <row r="4" spans="1:11" ht="15" x14ac:dyDescent="0.25">
      <c r="A4" s="289"/>
      <c r="B4" s="281"/>
      <c r="C4" s="281"/>
      <c r="D4" s="281"/>
      <c r="E4" s="281"/>
      <c r="F4" s="281"/>
      <c r="G4" s="281"/>
      <c r="H4" s="281"/>
      <c r="I4" s="281"/>
      <c r="J4" s="281"/>
      <c r="K4" s="281"/>
    </row>
    <row r="5" spans="1:11" ht="15" x14ac:dyDescent="0.25">
      <c r="A5" s="290" t="s">
        <v>225</v>
      </c>
      <c r="B5" s="291" t="s">
        <v>226</v>
      </c>
      <c r="C5" s="292"/>
      <c r="D5" s="292"/>
      <c r="E5" s="292"/>
      <c r="F5" s="292"/>
      <c r="G5" s="292"/>
      <c r="H5" s="293"/>
    </row>
    <row r="6" spans="1:11" ht="39.200000000000003" customHeight="1" x14ac:dyDescent="0.25">
      <c r="A6" s="294"/>
      <c r="B6" s="286" t="s">
        <v>294</v>
      </c>
      <c r="C6" s="295" t="s">
        <v>295</v>
      </c>
      <c r="D6" s="618"/>
      <c r="E6" s="619"/>
      <c r="F6" s="295" t="s">
        <v>296</v>
      </c>
      <c r="G6" s="324"/>
      <c r="H6" s="295" t="s">
        <v>229</v>
      </c>
    </row>
    <row r="7" spans="1:11" ht="15" x14ac:dyDescent="0.25">
      <c r="A7" s="597" t="s">
        <v>232</v>
      </c>
      <c r="B7" s="598" t="s">
        <v>445</v>
      </c>
      <c r="C7" s="599"/>
      <c r="D7" s="568"/>
      <c r="E7" s="568"/>
      <c r="F7" s="599"/>
      <c r="G7" s="620"/>
      <c r="H7" s="600"/>
      <c r="I7" s="601"/>
    </row>
    <row r="8" spans="1:11" x14ac:dyDescent="0.2">
      <c r="A8" s="602" t="s">
        <v>233</v>
      </c>
      <c r="B8" s="603" t="s">
        <v>297</v>
      </c>
      <c r="C8" s="297">
        <f>'Personelle Ausstattung'!G14</f>
        <v>0</v>
      </c>
      <c r="D8" s="604"/>
      <c r="E8" s="601" t="s">
        <v>298</v>
      </c>
      <c r="F8" s="605">
        <f>Personalkosten!T56</f>
        <v>0</v>
      </c>
      <c r="G8" s="606" t="s">
        <v>234</v>
      </c>
      <c r="H8" s="299">
        <f>F8*C8</f>
        <v>0</v>
      </c>
      <c r="I8" s="601"/>
    </row>
    <row r="9" spans="1:11" x14ac:dyDescent="0.2">
      <c r="A9" s="602" t="s">
        <v>235</v>
      </c>
      <c r="B9" s="603" t="s">
        <v>299</v>
      </c>
      <c r="C9" s="297">
        <f>'Personelle Ausstattung'!G15</f>
        <v>0</v>
      </c>
      <c r="D9" s="604"/>
      <c r="E9" s="601" t="s">
        <v>298</v>
      </c>
      <c r="F9" s="605">
        <f>Personalkosten!T57</f>
        <v>0</v>
      </c>
      <c r="G9" s="606" t="s">
        <v>234</v>
      </c>
      <c r="H9" s="299">
        <f>F9*C9</f>
        <v>0</v>
      </c>
      <c r="I9" s="601"/>
    </row>
    <row r="10" spans="1:11" x14ac:dyDescent="0.2">
      <c r="A10" s="607"/>
      <c r="B10" s="608" t="s">
        <v>300</v>
      </c>
      <c r="C10" s="301"/>
      <c r="D10" s="609"/>
      <c r="E10" s="601"/>
      <c r="F10" s="302"/>
      <c r="G10" s="606"/>
      <c r="H10" s="610"/>
      <c r="I10" s="601"/>
    </row>
    <row r="11" spans="1:11" ht="15" x14ac:dyDescent="0.25">
      <c r="A11" s="601"/>
      <c r="B11" s="611"/>
      <c r="C11" s="301"/>
      <c r="D11" s="609"/>
      <c r="E11" s="601"/>
      <c r="F11" s="302"/>
      <c r="G11" s="606"/>
      <c r="H11" s="612"/>
      <c r="I11" s="601"/>
    </row>
    <row r="12" spans="1:11" ht="15" x14ac:dyDescent="0.25">
      <c r="A12" s="613" t="s">
        <v>237</v>
      </c>
      <c r="B12" s="614" t="s">
        <v>247</v>
      </c>
      <c r="C12" s="297">
        <f>'Personelle Ausstattung'!G114</f>
        <v>0</v>
      </c>
      <c r="D12" s="604"/>
      <c r="E12" s="601" t="s">
        <v>298</v>
      </c>
      <c r="F12" s="605">
        <f>Personalkosten!T55</f>
        <v>0</v>
      </c>
      <c r="G12" s="606" t="s">
        <v>234</v>
      </c>
      <c r="H12" s="299">
        <f>F12*C12</f>
        <v>0</v>
      </c>
      <c r="I12" s="601"/>
    </row>
    <row r="13" spans="1:11" ht="15" x14ac:dyDescent="0.25">
      <c r="A13" s="602"/>
      <c r="B13" s="621" t="s">
        <v>448</v>
      </c>
      <c r="C13" s="601"/>
      <c r="D13" s="615"/>
      <c r="E13" s="616"/>
      <c r="F13" s="306"/>
      <c r="G13" s="601"/>
      <c r="H13" s="617"/>
      <c r="I13" s="601"/>
    </row>
    <row r="14" spans="1:11" ht="26.45" customHeight="1" x14ac:dyDescent="0.25">
      <c r="A14" s="304" t="s">
        <v>241</v>
      </c>
      <c r="B14" s="303" t="s">
        <v>248</v>
      </c>
      <c r="F14" s="340"/>
      <c r="H14" s="307"/>
    </row>
    <row r="15" spans="1:11" x14ac:dyDescent="0.2">
      <c r="A15" s="296" t="s">
        <v>261</v>
      </c>
      <c r="B15" s="333" t="s">
        <v>249</v>
      </c>
      <c r="C15" s="338">
        <f>IF('Anlage Leitung und Verwaltung'!C29&lt;0.01,'Anlage Leitung und Verwaltung'!C10,'Anlage Leitung und Verwaltung'!C29)</f>
        <v>0</v>
      </c>
      <c r="D15" s="308"/>
      <c r="E15" s="282" t="s">
        <v>298</v>
      </c>
      <c r="F15" s="298">
        <f>Personalkosten!T54</f>
        <v>0</v>
      </c>
      <c r="G15" s="339" t="s">
        <v>234</v>
      </c>
      <c r="H15" s="299">
        <f>F15*C15</f>
        <v>0</v>
      </c>
    </row>
    <row r="16" spans="1:11" x14ac:dyDescent="0.2">
      <c r="A16" s="296" t="s">
        <v>262</v>
      </c>
      <c r="B16" s="334" t="s">
        <v>251</v>
      </c>
      <c r="C16" s="338">
        <f>IF('Anlage Leitung und Verwaltung'!C30&lt;0.01,'Anlage Leitung und Verwaltung'!C11,'Anlage Leitung und Verwaltung'!C30)</f>
        <v>0</v>
      </c>
      <c r="D16" s="309"/>
      <c r="E16" s="282" t="s">
        <v>298</v>
      </c>
      <c r="F16" s="298">
        <f>Personalkosten!T48</f>
        <v>0</v>
      </c>
      <c r="G16" s="339" t="s">
        <v>234</v>
      </c>
      <c r="H16" s="299">
        <f>F16*C16</f>
        <v>0</v>
      </c>
    </row>
    <row r="17" spans="1:20" x14ac:dyDescent="0.2">
      <c r="A17" s="296"/>
      <c r="B17" s="310" t="s">
        <v>236</v>
      </c>
      <c r="C17" s="311">
        <f>SUM(C15:C16)</f>
        <v>0</v>
      </c>
      <c r="F17" s="312"/>
      <c r="G17" s="305"/>
      <c r="H17" s="313">
        <f>SUM(H15:H16)</f>
        <v>0</v>
      </c>
    </row>
    <row r="18" spans="1:20" x14ac:dyDescent="0.2">
      <c r="A18" s="296"/>
      <c r="B18" s="310"/>
      <c r="C18" s="341"/>
      <c r="F18" s="312"/>
      <c r="G18" s="305"/>
      <c r="H18" s="342"/>
    </row>
    <row r="19" spans="1:20" ht="15" x14ac:dyDescent="0.25">
      <c r="A19" s="296" t="s">
        <v>244</v>
      </c>
      <c r="B19" s="303" t="s">
        <v>509</v>
      </c>
      <c r="C19" s="341"/>
      <c r="D19" s="343"/>
      <c r="F19" s="312"/>
      <c r="G19" s="305"/>
      <c r="H19" s="335"/>
    </row>
    <row r="20" spans="1:20" ht="15" x14ac:dyDescent="0.25">
      <c r="A20" s="296"/>
      <c r="B20" s="623" t="s">
        <v>528</v>
      </c>
      <c r="C20" s="624"/>
      <c r="D20" s="625"/>
      <c r="E20" s="601"/>
      <c r="F20" s="626"/>
      <c r="G20" s="615"/>
      <c r="H20" s="1037">
        <f>Personalkosten!L58</f>
        <v>0</v>
      </c>
    </row>
    <row r="21" spans="1:20" ht="15.75" thickBot="1" x14ac:dyDescent="0.3">
      <c r="A21" s="296"/>
      <c r="B21" s="310" t="s">
        <v>303</v>
      </c>
      <c r="C21" s="341"/>
      <c r="D21" s="343"/>
      <c r="F21" s="312"/>
      <c r="G21" s="305"/>
      <c r="H21" s="1037"/>
    </row>
    <row r="22" spans="1:20" ht="15" x14ac:dyDescent="0.25">
      <c r="A22" s="296"/>
      <c r="B22" s="310"/>
      <c r="C22" s="341"/>
      <c r="D22" s="343"/>
      <c r="F22" s="312"/>
      <c r="G22" s="305"/>
      <c r="H22" s="344"/>
      <c r="J22" s="1203" t="s">
        <v>230</v>
      </c>
      <c r="L22" s="1203" t="s">
        <v>231</v>
      </c>
    </row>
    <row r="23" spans="1:20" ht="15" x14ac:dyDescent="0.25">
      <c r="A23" s="314"/>
      <c r="B23" s="315" t="s">
        <v>252</v>
      </c>
      <c r="C23" s="316"/>
      <c r="D23" s="316"/>
      <c r="E23" s="316"/>
      <c r="F23" s="316"/>
      <c r="G23" s="316"/>
      <c r="H23" s="317">
        <f>H17+H12+H8+H20+H21+H9</f>
        <v>0</v>
      </c>
      <c r="J23" s="1204"/>
      <c r="L23" s="1204"/>
    </row>
    <row r="24" spans="1:20" ht="12.75" customHeight="1" x14ac:dyDescent="0.2">
      <c r="A24" s="318"/>
      <c r="B24" s="319"/>
      <c r="C24" s="319"/>
      <c r="D24" s="319"/>
      <c r="E24" s="319"/>
      <c r="F24" s="319"/>
      <c r="G24" s="319"/>
      <c r="H24" s="320"/>
      <c r="I24" s="319"/>
      <c r="J24" s="1204"/>
      <c r="L24" s="1204"/>
    </row>
    <row r="25" spans="1:20" ht="0.75" customHeight="1" thickBot="1" x14ac:dyDescent="0.25">
      <c r="A25" s="318"/>
      <c r="J25" s="1205"/>
      <c r="K25" s="321"/>
      <c r="L25" s="1205"/>
    </row>
    <row r="26" spans="1:20" ht="15" x14ac:dyDescent="0.25">
      <c r="A26" s="818" t="s">
        <v>304</v>
      </c>
      <c r="B26" s="819" t="s">
        <v>305</v>
      </c>
      <c r="C26" s="820"/>
      <c r="D26" s="820"/>
      <c r="E26" s="820"/>
      <c r="F26" s="820"/>
      <c r="G26" s="820"/>
      <c r="H26" s="821"/>
      <c r="J26" s="838" t="s">
        <v>306</v>
      </c>
      <c r="K26" s="305"/>
      <c r="L26" s="838" t="s">
        <v>306</v>
      </c>
    </row>
    <row r="27" spans="1:20" ht="15" x14ac:dyDescent="0.25">
      <c r="A27" s="822" t="s">
        <v>217</v>
      </c>
      <c r="B27" s="322" t="s">
        <v>307</v>
      </c>
      <c r="C27" s="292"/>
      <c r="D27" s="292"/>
      <c r="E27" s="292"/>
      <c r="F27" s="323"/>
      <c r="G27" s="292"/>
      <c r="H27" s="823"/>
      <c r="J27" s="839"/>
      <c r="L27" s="845"/>
    </row>
    <row r="28" spans="1:20" x14ac:dyDescent="0.2">
      <c r="A28" s="824" t="s">
        <v>270</v>
      </c>
      <c r="B28" s="325" t="s">
        <v>249</v>
      </c>
      <c r="C28" s="572" t="s">
        <v>308</v>
      </c>
      <c r="D28" s="1038"/>
      <c r="E28" s="634" t="s">
        <v>298</v>
      </c>
      <c r="F28" s="326">
        <v>3000</v>
      </c>
      <c r="G28" s="634" t="s">
        <v>240</v>
      </c>
      <c r="H28" s="825">
        <f>F28*D28</f>
        <v>0</v>
      </c>
      <c r="J28" s="840"/>
      <c r="L28" s="840"/>
    </row>
    <row r="29" spans="1:20" x14ac:dyDescent="0.2">
      <c r="A29" s="824" t="s">
        <v>272</v>
      </c>
      <c r="B29" s="325" t="s">
        <v>309</v>
      </c>
      <c r="C29" s="572" t="s">
        <v>308</v>
      </c>
      <c r="D29" s="1038"/>
      <c r="E29" s="634" t="s">
        <v>298</v>
      </c>
      <c r="F29" s="326">
        <v>3450</v>
      </c>
      <c r="G29" s="634" t="s">
        <v>240</v>
      </c>
      <c r="H29" s="825">
        <f>F29*D29</f>
        <v>0</v>
      </c>
      <c r="J29" s="840"/>
      <c r="L29" s="840"/>
    </row>
    <row r="30" spans="1:20" x14ac:dyDescent="0.2">
      <c r="A30" s="824"/>
      <c r="B30" s="628" t="s">
        <v>310</v>
      </c>
      <c r="C30" s="635"/>
      <c r="D30" s="636"/>
      <c r="E30" s="637"/>
      <c r="F30" s="627"/>
      <c r="G30" s="637"/>
      <c r="H30" s="826"/>
      <c r="J30" s="840"/>
      <c r="L30" s="840"/>
      <c r="P30" s="601"/>
      <c r="Q30" s="601"/>
      <c r="R30" s="601"/>
      <c r="S30" s="601"/>
      <c r="T30" s="601"/>
    </row>
    <row r="31" spans="1:20" x14ac:dyDescent="0.2">
      <c r="A31" s="824" t="s">
        <v>274</v>
      </c>
      <c r="B31" s="325" t="s">
        <v>311</v>
      </c>
      <c r="C31" s="572" t="s">
        <v>312</v>
      </c>
      <c r="D31" s="327" t="e">
        <f>SUM(D32:D36)</f>
        <v>#N/A</v>
      </c>
      <c r="E31" s="634" t="s">
        <v>298</v>
      </c>
      <c r="F31" s="328">
        <v>1.2500000000000001E-2</v>
      </c>
      <c r="G31" s="572"/>
      <c r="H31" s="826" t="e">
        <f>D31*F31</f>
        <v>#N/A</v>
      </c>
      <c r="J31" s="840"/>
      <c r="L31" s="840"/>
      <c r="P31" s="601"/>
      <c r="Q31" s="601"/>
      <c r="R31" s="601"/>
      <c r="S31" s="601"/>
      <c r="T31" s="601"/>
    </row>
    <row r="32" spans="1:20" x14ac:dyDescent="0.2">
      <c r="A32" s="824" t="s">
        <v>450</v>
      </c>
      <c r="B32" s="646" t="str">
        <f>IF(Fachmodul!B2&lt;&gt;0,"Fachmodul "&amp;Fachmodul!B2,"Fachmodul")</f>
        <v>Fachmodul</v>
      </c>
      <c r="C32" s="645"/>
      <c r="D32" s="641">
        <f>Fachmodul!H44</f>
        <v>0</v>
      </c>
      <c r="E32" s="642" t="s">
        <v>313</v>
      </c>
      <c r="F32" s="642"/>
      <c r="G32" s="643">
        <f>Deckblatt!B21</f>
        <v>0</v>
      </c>
      <c r="H32" s="827"/>
      <c r="I32" s="601"/>
      <c r="J32" s="841"/>
      <c r="L32" s="840"/>
      <c r="P32" s="601"/>
      <c r="Q32" s="601"/>
      <c r="R32" s="601"/>
      <c r="S32" s="601"/>
      <c r="T32" s="601"/>
    </row>
    <row r="33" spans="1:13" x14ac:dyDescent="0.2">
      <c r="A33" s="824" t="s">
        <v>451</v>
      </c>
      <c r="B33" s="646" t="s">
        <v>314</v>
      </c>
      <c r="C33" s="645"/>
      <c r="D33" s="641" t="e">
        <f>Ergebnisblatt!I17</f>
        <v>#N/A</v>
      </c>
      <c r="E33" s="642" t="s">
        <v>315</v>
      </c>
      <c r="F33" s="642"/>
      <c r="G33" s="644">
        <f>Deckblatt!B25</f>
        <v>0</v>
      </c>
      <c r="H33" s="827" t="s">
        <v>316</v>
      </c>
      <c r="I33" s="601"/>
      <c r="J33" s="841"/>
      <c r="L33" s="840"/>
    </row>
    <row r="34" spans="1:13" x14ac:dyDescent="0.2">
      <c r="A34" s="824" t="s">
        <v>452</v>
      </c>
      <c r="B34" s="646" t="s">
        <v>317</v>
      </c>
      <c r="C34" s="645"/>
      <c r="D34" s="641" t="e">
        <f>Ergebnisblatt!I18</f>
        <v>#N/A</v>
      </c>
      <c r="E34" s="642" t="s">
        <v>315</v>
      </c>
      <c r="F34" s="642"/>
      <c r="G34" s="644">
        <f>Deckblatt!B26</f>
        <v>0</v>
      </c>
      <c r="H34" s="827" t="s">
        <v>316</v>
      </c>
      <c r="I34" s="601"/>
      <c r="J34" s="841"/>
      <c r="L34" s="840"/>
    </row>
    <row r="35" spans="1:13" hidden="1" x14ac:dyDescent="0.2">
      <c r="A35" s="824" t="s">
        <v>454</v>
      </c>
      <c r="B35" s="646" t="s">
        <v>318</v>
      </c>
      <c r="C35" s="645"/>
      <c r="D35" s="641" t="e">
        <f>Ergebnisblatt!I16</f>
        <v>#N/A</v>
      </c>
      <c r="E35" s="642" t="s">
        <v>315</v>
      </c>
      <c r="F35" s="642"/>
      <c r="G35" s="644">
        <f>'EntwurfEinfache Assist (Kalk)'!F16</f>
        <v>0</v>
      </c>
      <c r="H35" s="827" t="s">
        <v>316</v>
      </c>
      <c r="I35" s="601"/>
      <c r="J35" s="841"/>
      <c r="L35" s="840"/>
    </row>
    <row r="36" spans="1:13" x14ac:dyDescent="0.2">
      <c r="A36" s="824" t="s">
        <v>453</v>
      </c>
      <c r="B36" s="646" t="s">
        <v>319</v>
      </c>
      <c r="C36" s="645"/>
      <c r="D36" s="641">
        <f>H20</f>
        <v>0</v>
      </c>
      <c r="E36" s="642" t="s">
        <v>320</v>
      </c>
      <c r="F36" s="642"/>
      <c r="G36" s="647"/>
      <c r="H36" s="827"/>
      <c r="I36" s="601"/>
      <c r="J36" s="841"/>
      <c r="L36" s="840"/>
    </row>
    <row r="37" spans="1:13" x14ac:dyDescent="0.2">
      <c r="A37" s="824"/>
      <c r="B37" s="300"/>
      <c r="C37" s="329"/>
      <c r="D37" s="572"/>
      <c r="E37" s="572"/>
      <c r="F37" s="638"/>
      <c r="G37" s="572"/>
      <c r="H37" s="828"/>
      <c r="J37" s="840"/>
      <c r="L37" s="840"/>
    </row>
    <row r="38" spans="1:13" x14ac:dyDescent="0.2">
      <c r="A38" s="829" t="s">
        <v>218</v>
      </c>
      <c r="B38" s="310" t="s">
        <v>321</v>
      </c>
      <c r="C38" s="572"/>
      <c r="D38" s="572"/>
      <c r="E38" s="572"/>
      <c r="F38" s="330"/>
      <c r="G38" s="572"/>
      <c r="H38" s="830"/>
      <c r="J38" s="842"/>
      <c r="L38" s="842"/>
    </row>
    <row r="39" spans="1:13" x14ac:dyDescent="0.2">
      <c r="A39" s="829" t="s">
        <v>219</v>
      </c>
      <c r="B39" s="331" t="s">
        <v>322</v>
      </c>
      <c r="C39" s="639"/>
      <c r="D39" s="572"/>
      <c r="E39" s="572"/>
      <c r="F39" s="330"/>
      <c r="G39" s="572"/>
      <c r="H39" s="830"/>
      <c r="J39" s="842"/>
      <c r="L39" s="842"/>
    </row>
    <row r="40" spans="1:13" ht="13.7" customHeight="1" x14ac:dyDescent="0.2">
      <c r="A40" s="829" t="s">
        <v>220</v>
      </c>
      <c r="B40" s="310" t="s">
        <v>558</v>
      </c>
      <c r="C40" s="572"/>
      <c r="D40" s="572"/>
      <c r="E40" s="1093"/>
      <c r="F40" s="330"/>
      <c r="G40" s="572"/>
      <c r="H40" s="830"/>
      <c r="J40" s="842"/>
      <c r="L40" s="842"/>
    </row>
    <row r="41" spans="1:13" ht="13.7" customHeight="1" x14ac:dyDescent="0.2">
      <c r="A41" s="829" t="s">
        <v>624</v>
      </c>
      <c r="B41" s="1094" t="s">
        <v>623</v>
      </c>
      <c r="C41" s="568"/>
      <c r="D41" s="568"/>
      <c r="E41" s="1096"/>
      <c r="F41" s="1095" t="s">
        <v>625</v>
      </c>
      <c r="G41" s="572"/>
      <c r="H41" s="572"/>
      <c r="J41" s="842"/>
      <c r="L41" s="842"/>
    </row>
    <row r="42" spans="1:13" ht="13.7" customHeight="1" x14ac:dyDescent="0.2">
      <c r="A42" s="831" t="s">
        <v>279</v>
      </c>
      <c r="B42" s="640" t="s">
        <v>323</v>
      </c>
      <c r="C42" s="572"/>
      <c r="D42" s="572"/>
      <c r="E42" s="572"/>
      <c r="F42" s="330"/>
      <c r="G42" s="572"/>
      <c r="H42" s="830"/>
      <c r="J42" s="842"/>
      <c r="L42" s="842"/>
    </row>
    <row r="43" spans="1:13" x14ac:dyDescent="0.2">
      <c r="A43" s="831" t="s">
        <v>284</v>
      </c>
      <c r="B43" s="640" t="s">
        <v>324</v>
      </c>
      <c r="C43" s="572"/>
      <c r="D43" s="572"/>
      <c r="E43" s="572" t="s">
        <v>325</v>
      </c>
      <c r="F43" s="330"/>
      <c r="G43" s="572"/>
      <c r="H43" s="830"/>
      <c r="J43" s="842"/>
      <c r="L43" s="842"/>
    </row>
    <row r="44" spans="1:13" x14ac:dyDescent="0.2">
      <c r="A44" s="1088" t="s">
        <v>593</v>
      </c>
      <c r="B44" s="1089" t="s">
        <v>594</v>
      </c>
      <c r="C44" s="1090"/>
      <c r="D44" s="572"/>
      <c r="F44" s="330"/>
      <c r="G44" s="572"/>
      <c r="H44" s="830"/>
      <c r="J44" s="842"/>
      <c r="L44" s="842"/>
    </row>
    <row r="45" spans="1:13" x14ac:dyDescent="0.2">
      <c r="A45" s="832"/>
      <c r="B45" s="310"/>
      <c r="C45" s="572"/>
      <c r="D45" s="572"/>
      <c r="E45" s="572"/>
      <c r="F45" s="330"/>
      <c r="G45" s="330"/>
      <c r="H45" s="833"/>
      <c r="I45" s="330"/>
      <c r="J45" s="843"/>
      <c r="K45" s="330"/>
      <c r="L45" s="843"/>
      <c r="M45" s="330"/>
    </row>
    <row r="46" spans="1:13" ht="15.75" thickBot="1" x14ac:dyDescent="0.3">
      <c r="A46" s="834"/>
      <c r="B46" s="835" t="s">
        <v>496</v>
      </c>
      <c r="C46" s="836"/>
      <c r="D46" s="836"/>
      <c r="E46" s="836"/>
      <c r="F46" s="836"/>
      <c r="G46" s="836"/>
      <c r="H46" s="837" t="e">
        <f>SUM(H27:H44)-H41</f>
        <v>#N/A</v>
      </c>
      <c r="J46" s="844"/>
      <c r="L46" s="844"/>
    </row>
    <row r="47" spans="1:13" customFormat="1" ht="13.5" thickBot="1" x14ac:dyDescent="0.25"/>
    <row r="48" spans="1:13" s="332" customFormat="1" ht="15" x14ac:dyDescent="0.25">
      <c r="A48" s="846" t="s">
        <v>326</v>
      </c>
      <c r="B48" s="847" t="s">
        <v>585</v>
      </c>
      <c r="C48" s="848"/>
      <c r="D48" s="848"/>
      <c r="E48" s="848"/>
      <c r="F48" s="848"/>
      <c r="G48" s="848"/>
      <c r="H48" s="849"/>
      <c r="J48" s="859"/>
      <c r="L48" s="859"/>
      <c r="M48" s="282"/>
    </row>
    <row r="49" spans="1:13" s="332" customFormat="1" ht="15" x14ac:dyDescent="0.25">
      <c r="A49" s="850" t="s">
        <v>62</v>
      </c>
      <c r="B49" s="764" t="s">
        <v>327</v>
      </c>
      <c r="C49" s="851"/>
      <c r="D49" s="764"/>
      <c r="E49" s="764"/>
      <c r="F49" s="764"/>
      <c r="G49" s="764"/>
      <c r="H49" s="852"/>
      <c r="J49" s="860"/>
      <c r="L49" s="860"/>
      <c r="M49" s="282"/>
    </row>
    <row r="50" spans="1:13" s="332" customFormat="1" ht="15" x14ac:dyDescent="0.25">
      <c r="A50" s="850" t="s">
        <v>64</v>
      </c>
      <c r="B50" s="764" t="s">
        <v>328</v>
      </c>
      <c r="C50" s="851"/>
      <c r="D50" s="764"/>
      <c r="E50" s="764"/>
      <c r="F50" s="764"/>
      <c r="G50" s="764"/>
      <c r="H50" s="852"/>
      <c r="J50" s="860"/>
      <c r="L50" s="860"/>
      <c r="M50" s="282"/>
    </row>
    <row r="51" spans="1:13" s="332" customFormat="1" ht="15" x14ac:dyDescent="0.25">
      <c r="A51" s="850"/>
      <c r="B51" s="858" t="s">
        <v>497</v>
      </c>
      <c r="C51" s="851"/>
      <c r="D51" s="764"/>
      <c r="E51" s="764"/>
      <c r="F51" s="764"/>
      <c r="G51" s="764"/>
      <c r="H51" s="853"/>
      <c r="J51" s="861"/>
      <c r="L51" s="861"/>
      <c r="M51" s="282"/>
    </row>
    <row r="52" spans="1:13" s="332" customFormat="1" ht="15.75" thickBot="1" x14ac:dyDescent="0.3">
      <c r="A52" s="854"/>
      <c r="B52" s="855" t="s">
        <v>329</v>
      </c>
      <c r="C52" s="856"/>
      <c r="D52" s="856"/>
      <c r="E52" s="856"/>
      <c r="F52" s="856"/>
      <c r="G52" s="856"/>
      <c r="H52" s="857">
        <f>SUM(H49:H50)</f>
        <v>0</v>
      </c>
      <c r="J52" s="862"/>
      <c r="L52" s="863"/>
      <c r="M52" s="282"/>
    </row>
    <row r="53" spans="1:13" customFormat="1" ht="13.5" thickBot="1" x14ac:dyDescent="0.25"/>
    <row r="54" spans="1:13" s="332" customFormat="1" ht="15" x14ac:dyDescent="0.25">
      <c r="A54" s="986" t="s">
        <v>255</v>
      </c>
      <c r="B54" s="944" t="s">
        <v>330</v>
      </c>
      <c r="C54" s="945"/>
      <c r="D54" s="945"/>
      <c r="E54" s="945"/>
      <c r="F54" s="945"/>
      <c r="G54" s="945"/>
      <c r="H54" s="946"/>
      <c r="I54" s="947"/>
      <c r="J54" s="948"/>
      <c r="K54" s="947"/>
      <c r="L54" s="948"/>
      <c r="M54" s="282"/>
    </row>
    <row r="55" spans="1:13" s="332" customFormat="1" ht="15" x14ac:dyDescent="0.25">
      <c r="A55" s="987"/>
      <c r="B55" s="949" t="s">
        <v>331</v>
      </c>
      <c r="C55" s="950"/>
      <c r="D55" s="951"/>
      <c r="E55" s="952"/>
      <c r="F55" s="953"/>
      <c r="G55" s="950"/>
      <c r="H55" s="954"/>
      <c r="I55" s="947"/>
      <c r="J55" s="955"/>
      <c r="K55" s="947"/>
      <c r="L55" s="955"/>
      <c r="M55" s="282"/>
    </row>
    <row r="56" spans="1:13" s="332" customFormat="1" ht="15" x14ac:dyDescent="0.25">
      <c r="A56" s="988"/>
      <c r="B56" s="956" t="s">
        <v>332</v>
      </c>
      <c r="C56" s="953"/>
      <c r="D56" s="957" t="s">
        <v>9</v>
      </c>
      <c r="E56" s="958">
        <f>IF(D56="ländlich",50,IF(D56="städtisch",30,40))</f>
        <v>40</v>
      </c>
      <c r="F56" s="953"/>
      <c r="G56" s="953"/>
      <c r="H56" s="959"/>
      <c r="I56" s="947"/>
      <c r="J56" s="960"/>
      <c r="K56" s="947"/>
      <c r="L56" s="960"/>
      <c r="M56" s="282"/>
    </row>
    <row r="57" spans="1:13" s="332" customFormat="1" ht="15" x14ac:dyDescent="0.25">
      <c r="A57" s="988"/>
      <c r="B57" s="961" t="s">
        <v>333</v>
      </c>
      <c r="C57" s="962"/>
      <c r="D57" s="963"/>
      <c r="E57" s="964">
        <f>AVERAGE(Personalkosten!T30:T32)</f>
        <v>0</v>
      </c>
      <c r="F57" s="953"/>
      <c r="G57" s="953"/>
      <c r="H57" s="959"/>
      <c r="I57" s="947"/>
      <c r="J57" s="965"/>
      <c r="K57" s="947"/>
      <c r="L57" s="965"/>
      <c r="M57" s="282"/>
    </row>
    <row r="58" spans="1:13" s="332" customFormat="1" ht="15" x14ac:dyDescent="0.25">
      <c r="A58" s="988"/>
      <c r="B58" s="966" t="s">
        <v>334</v>
      </c>
      <c r="C58" s="953"/>
      <c r="D58" s="963"/>
      <c r="E58" s="967">
        <v>0.3</v>
      </c>
      <c r="F58" s="953"/>
      <c r="G58" s="953"/>
      <c r="H58" s="959"/>
      <c r="I58" s="947"/>
      <c r="J58" s="968"/>
      <c r="K58" s="969"/>
      <c r="L58" s="968"/>
      <c r="M58" s="282"/>
    </row>
    <row r="59" spans="1:13" s="332" customFormat="1" x14ac:dyDescent="0.2">
      <c r="A59" s="988"/>
      <c r="B59" s="966" t="s">
        <v>335</v>
      </c>
      <c r="C59" s="953"/>
      <c r="D59" s="963"/>
      <c r="E59" s="970">
        <v>1584</v>
      </c>
      <c r="F59" s="953"/>
      <c r="G59" s="989"/>
      <c r="H59" s="990"/>
      <c r="I59" s="947"/>
      <c r="J59" s="971"/>
      <c r="K59" s="947"/>
      <c r="L59" s="971"/>
      <c r="M59" s="282"/>
    </row>
    <row r="60" spans="1:13" s="332" customFormat="1" x14ac:dyDescent="0.2">
      <c r="A60" s="988"/>
      <c r="B60" s="961" t="s">
        <v>336</v>
      </c>
      <c r="C60" s="962"/>
      <c r="D60" s="963"/>
      <c r="E60" s="953"/>
      <c r="F60" s="972">
        <v>0</v>
      </c>
      <c r="G60" s="989"/>
      <c r="H60" s="990"/>
      <c r="I60" s="947"/>
      <c r="J60" s="971"/>
      <c r="K60" s="947"/>
      <c r="L60" s="973"/>
      <c r="M60" s="282"/>
    </row>
    <row r="61" spans="1:13" s="332" customFormat="1" x14ac:dyDescent="0.2">
      <c r="A61" s="988"/>
      <c r="B61" s="961" t="s">
        <v>337</v>
      </c>
      <c r="C61" s="962"/>
      <c r="D61" s="974"/>
      <c r="E61" s="953"/>
      <c r="F61" s="972">
        <v>0</v>
      </c>
      <c r="G61" s="989"/>
      <c r="H61" s="990"/>
      <c r="I61" s="947"/>
      <c r="J61" s="971"/>
      <c r="K61" s="947"/>
      <c r="L61" s="973"/>
      <c r="M61" s="282"/>
    </row>
    <row r="62" spans="1:13" s="332" customFormat="1" ht="15" x14ac:dyDescent="0.25">
      <c r="A62" s="991"/>
      <c r="B62" s="975" t="s">
        <v>338</v>
      </c>
      <c r="C62" s="953"/>
      <c r="D62" s="953"/>
      <c r="E62" s="953"/>
      <c r="F62" s="976">
        <f>IF(Deckblatt!$B$8&lt;&gt;"Besondere Wohnform",IF(F65&gt;0,0,F61+F60),"Keine Berücksichtigung")</f>
        <v>0</v>
      </c>
      <c r="G62" s="989"/>
      <c r="H62" s="990"/>
      <c r="I62" s="953"/>
      <c r="J62" s="977"/>
      <c r="K62" s="953"/>
      <c r="L62" s="977"/>
      <c r="M62" s="282"/>
    </row>
    <row r="63" spans="1:13" s="332" customFormat="1" x14ac:dyDescent="0.2">
      <c r="A63" s="988"/>
      <c r="B63" s="961"/>
      <c r="C63" s="962"/>
      <c r="D63" s="974"/>
      <c r="E63" s="953"/>
      <c r="F63" s="953"/>
      <c r="G63" s="953"/>
      <c r="H63" s="978"/>
      <c r="I63" s="947"/>
      <c r="J63" s="971"/>
      <c r="K63" s="947"/>
      <c r="L63" s="973"/>
      <c r="M63" s="282"/>
    </row>
    <row r="64" spans="1:13" ht="15" x14ac:dyDescent="0.25">
      <c r="A64" s="988"/>
      <c r="B64" s="979" t="s">
        <v>521</v>
      </c>
      <c r="C64" s="962"/>
      <c r="D64" s="974"/>
      <c r="E64" s="953"/>
      <c r="F64" s="953"/>
      <c r="G64" s="953"/>
      <c r="H64" s="978"/>
      <c r="I64" s="947"/>
      <c r="J64" s="971"/>
      <c r="K64" s="947"/>
      <c r="L64" s="973"/>
    </row>
    <row r="65" spans="1:20" x14ac:dyDescent="0.2">
      <c r="A65" s="988"/>
      <c r="B65" s="961" t="s">
        <v>522</v>
      </c>
      <c r="C65" s="962"/>
      <c r="D65" s="974"/>
      <c r="E65" s="953"/>
      <c r="F65" s="929"/>
      <c r="G65" s="953"/>
      <c r="H65" s="981"/>
      <c r="I65" s="947"/>
      <c r="J65" s="980"/>
      <c r="K65" s="947"/>
      <c r="L65" s="980"/>
      <c r="M65" s="601"/>
    </row>
    <row r="66" spans="1:20" s="332" customFormat="1" ht="15.75" thickBot="1" x14ac:dyDescent="0.3">
      <c r="A66" s="992"/>
      <c r="B66" s="982" t="s">
        <v>338</v>
      </c>
      <c r="C66" s="983"/>
      <c r="D66" s="983"/>
      <c r="E66" s="983"/>
      <c r="F66" s="983"/>
      <c r="G66" s="983"/>
      <c r="H66" s="984">
        <f>IF(Deckblatt!$B$8&lt;&gt;"Besondere Wohnform",IF(F65&gt;0,F65,F62),0)</f>
        <v>0</v>
      </c>
      <c r="I66" s="947"/>
      <c r="J66" s="985"/>
      <c r="K66" s="947"/>
      <c r="L66" s="985"/>
      <c r="M66" s="282"/>
    </row>
    <row r="67" spans="1:20" customFormat="1" ht="13.5" thickBot="1" x14ac:dyDescent="0.25"/>
    <row r="68" spans="1:20" s="332" customFormat="1" ht="15.75" thickBot="1" x14ac:dyDescent="0.3">
      <c r="A68" s="875" t="s">
        <v>339</v>
      </c>
      <c r="B68" s="872" t="s">
        <v>494</v>
      </c>
      <c r="C68" s="864"/>
      <c r="D68" s="864"/>
      <c r="E68" s="864"/>
      <c r="F68" s="864"/>
      <c r="G68" s="864"/>
      <c r="H68" s="865" t="e">
        <f>H46+H23+IF(ISNUMBER(H66),H66,0)+H52</f>
        <v>#N/A</v>
      </c>
      <c r="J68" s="764"/>
      <c r="L68" s="764"/>
      <c r="M68" s="282"/>
    </row>
    <row r="69" spans="1:20" customFormat="1" ht="15" thickBot="1" x14ac:dyDescent="0.25">
      <c r="A69" s="876"/>
      <c r="B69" s="876"/>
      <c r="C69" s="876"/>
      <c r="D69" s="876"/>
      <c r="E69" s="876"/>
      <c r="F69" s="876"/>
      <c r="G69" s="876"/>
      <c r="H69" s="876"/>
    </row>
    <row r="70" spans="1:20" s="345" customFormat="1" ht="15.75" thickBot="1" x14ac:dyDescent="0.3">
      <c r="A70" s="866" t="s">
        <v>340</v>
      </c>
      <c r="B70" s="871" t="s">
        <v>498</v>
      </c>
      <c r="C70" s="867"/>
      <c r="D70" s="867"/>
      <c r="E70" s="868"/>
      <c r="F70" s="868"/>
      <c r="G70" s="868"/>
      <c r="H70" s="873" t="e">
        <f>+Ergebnisblatt!I27</f>
        <v>#N/A</v>
      </c>
      <c r="J70" s="654"/>
      <c r="K70" s="649"/>
      <c r="L70" s="649"/>
      <c r="M70" s="649"/>
      <c r="N70" s="649"/>
      <c r="O70" s="649"/>
      <c r="P70" s="135"/>
      <c r="Q70" s="131"/>
      <c r="R70" s="131"/>
      <c r="S70" s="134"/>
      <c r="T70" s="132"/>
    </row>
    <row r="71" spans="1:20" s="345" customFormat="1" ht="15" thickBot="1" x14ac:dyDescent="0.25">
      <c r="A71" s="707"/>
      <c r="B71" s="663"/>
      <c r="C71" s="733"/>
      <c r="D71" s="733"/>
      <c r="E71" s="664"/>
      <c r="F71" s="664"/>
      <c r="G71" s="732"/>
      <c r="H71" s="655"/>
      <c r="J71" s="654"/>
      <c r="K71" s="649"/>
      <c r="L71" s="649"/>
      <c r="M71" s="649"/>
      <c r="N71" s="649"/>
      <c r="O71" s="649"/>
      <c r="P71" s="135"/>
      <c r="Q71" s="131"/>
      <c r="R71" s="131"/>
      <c r="S71" s="134"/>
      <c r="T71" s="132"/>
    </row>
    <row r="72" spans="1:20" ht="15.75" thickBot="1" x14ac:dyDescent="0.3">
      <c r="A72" s="869" t="s">
        <v>210</v>
      </c>
      <c r="B72" s="872" t="s">
        <v>482</v>
      </c>
      <c r="C72" s="870"/>
      <c r="D72" s="870"/>
      <c r="E72" s="870"/>
      <c r="F72" s="870"/>
      <c r="G72" s="870"/>
      <c r="H72" s="874" t="e">
        <f>H70+H68</f>
        <v>#N/A</v>
      </c>
    </row>
    <row r="73" spans="1:20" ht="15" thickBot="1" x14ac:dyDescent="0.25"/>
    <row r="74" spans="1:20" ht="15.75" thickBot="1" x14ac:dyDescent="0.3">
      <c r="A74" s="884" t="s">
        <v>211</v>
      </c>
      <c r="B74" s="878" t="s">
        <v>287</v>
      </c>
      <c r="C74" s="885"/>
      <c r="D74" s="885"/>
      <c r="E74" s="885"/>
      <c r="F74" s="885"/>
      <c r="G74" s="885"/>
      <c r="H74" s="886"/>
      <c r="J74" s="572"/>
      <c r="K74" s="572"/>
      <c r="L74" s="572"/>
      <c r="M74" s="572"/>
    </row>
    <row r="75" spans="1:20" ht="15" x14ac:dyDescent="0.25">
      <c r="A75" s="887"/>
      <c r="B75" s="300" t="s">
        <v>560</v>
      </c>
      <c r="C75" s="572"/>
      <c r="D75" s="648">
        <f>Deckblatt!B21</f>
        <v>0</v>
      </c>
      <c r="E75" s="572"/>
      <c r="F75" s="572"/>
      <c r="G75" s="572"/>
      <c r="H75" s="828"/>
      <c r="J75" s="938" t="s">
        <v>341</v>
      </c>
      <c r="K75" s="634"/>
      <c r="L75" s="938" t="s">
        <v>341</v>
      </c>
      <c r="M75" s="572"/>
    </row>
    <row r="76" spans="1:20" x14ac:dyDescent="0.2">
      <c r="A76" s="829"/>
      <c r="B76" s="300"/>
      <c r="C76" s="572"/>
      <c r="D76" s="888"/>
      <c r="E76" s="889"/>
      <c r="F76" s="888" t="s">
        <v>288</v>
      </c>
      <c r="G76" s="572"/>
      <c r="H76" s="828"/>
      <c r="J76" s="896"/>
      <c r="K76" s="634"/>
      <c r="L76" s="896"/>
      <c r="M76" s="572"/>
    </row>
    <row r="77" spans="1:20" x14ac:dyDescent="0.2">
      <c r="A77" s="890"/>
      <c r="B77" s="300" t="s">
        <v>342</v>
      </c>
      <c r="C77" s="572"/>
      <c r="D77" s="336">
        <f>Deckblatt!B22</f>
        <v>0</v>
      </c>
      <c r="E77" s="889"/>
      <c r="F77" s="337">
        <f>Deckblatt!B23</f>
        <v>0</v>
      </c>
      <c r="G77" s="572"/>
      <c r="H77" s="828"/>
      <c r="J77" s="939" t="s">
        <v>343</v>
      </c>
      <c r="K77" s="634"/>
      <c r="L77" s="939" t="s">
        <v>343</v>
      </c>
      <c r="M77" s="572"/>
    </row>
    <row r="78" spans="1:20" ht="15" thickBot="1" x14ac:dyDescent="0.25">
      <c r="A78" s="879"/>
      <c r="B78" s="880"/>
      <c r="C78" s="836"/>
      <c r="D78" s="891"/>
      <c r="E78" s="892"/>
      <c r="F78" s="893"/>
      <c r="G78" s="836"/>
      <c r="H78" s="894"/>
      <c r="J78" s="895">
        <f>J76/_xlfn.DAYS(Deckblatt!D15+1,Deckblatt!B15)/24</f>
        <v>0</v>
      </c>
      <c r="K78" s="305"/>
      <c r="L78" s="895">
        <f>L76/_xlfn.DAYS(Deckblatt!D15+1,Deckblatt!B15)/24</f>
        <v>0</v>
      </c>
      <c r="M78" s="877"/>
    </row>
    <row r="79" spans="1:20" ht="15.75" thickBot="1" x14ac:dyDescent="0.3">
      <c r="C79" s="547"/>
      <c r="D79" s="547"/>
      <c r="E79" s="547"/>
      <c r="F79" s="547"/>
      <c r="G79" s="547"/>
      <c r="H79" s="547"/>
      <c r="I79" s="572"/>
    </row>
    <row r="80" spans="1:20" ht="15" x14ac:dyDescent="0.25">
      <c r="A80" s="883" t="s">
        <v>212</v>
      </c>
      <c r="B80" s="819" t="s">
        <v>290</v>
      </c>
      <c r="C80" s="820"/>
      <c r="D80" s="820"/>
      <c r="E80" s="820"/>
      <c r="F80" s="820"/>
      <c r="G80" s="820"/>
      <c r="H80" s="886"/>
    </row>
    <row r="81" spans="1:9" ht="15.75" thickBot="1" x14ac:dyDescent="0.3">
      <c r="A81" s="879" t="s">
        <v>499</v>
      </c>
      <c r="B81" s="880" t="s">
        <v>292</v>
      </c>
      <c r="C81" s="836"/>
      <c r="D81" s="836"/>
      <c r="E81" s="836"/>
      <c r="F81" s="881"/>
      <c r="G81" s="836"/>
      <c r="H81" s="882">
        <f>IF(F77=0,0,ROUND($H$72/F77,2))</f>
        <v>0</v>
      </c>
    </row>
    <row r="82" spans="1:9" x14ac:dyDescent="0.2">
      <c r="B82" s="319"/>
      <c r="C82" s="319"/>
      <c r="D82" s="319"/>
      <c r="E82" s="319"/>
      <c r="F82" s="319"/>
      <c r="G82" s="319"/>
      <c r="H82" s="320"/>
      <c r="I82" s="319"/>
    </row>
  </sheetData>
  <mergeCells count="4">
    <mergeCell ref="L22:L25"/>
    <mergeCell ref="B2:C2"/>
    <mergeCell ref="E2:H2"/>
    <mergeCell ref="J22:J25"/>
  </mergeCells>
  <dataValidations count="1">
    <dataValidation type="list" allowBlank="1" showInputMessage="1" showErrorMessage="1" sqref="D56:E56">
      <formula1>"Bitte wählen, ländlich,städtisch,nicht klar zuzuordnen"</formula1>
    </dataValidation>
  </dataValidations>
  <pageMargins left="0.70866141732283472" right="0.70866141732283472" top="0.78740157480314965" bottom="0.78740157480314965" header="0.31496062992125984" footer="0.31496062992125984"/>
  <pageSetup paperSize="9" scale="68" fitToWidth="2" orientation="portrait" r:id="rId1"/>
  <colBreaks count="1" manualBreakCount="1">
    <brk id="9" max="49"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U49"/>
  <sheetViews>
    <sheetView showGridLines="0" topLeftCell="A17" zoomScaleNormal="100" workbookViewId="0">
      <selection activeCell="E11" sqref="E11:G11"/>
    </sheetView>
  </sheetViews>
  <sheetFormatPr baseColWidth="10" defaultColWidth="10.85546875" defaultRowHeight="14.25" x14ac:dyDescent="0.2"/>
  <cols>
    <col min="1" max="1" width="10.85546875" style="348"/>
    <col min="2" max="2" width="36" style="345" customWidth="1"/>
    <col min="3" max="3" width="17.42578125" style="345" customWidth="1"/>
    <col min="4" max="4" width="15.85546875" style="345" customWidth="1"/>
    <col min="5" max="6" width="10.85546875" style="345"/>
    <col min="7" max="7" width="17.85546875" style="346" bestFit="1" customWidth="1"/>
    <col min="8" max="8" width="12.42578125" style="345" bestFit="1" customWidth="1"/>
    <col min="9" max="9" width="16.42578125" style="345" bestFit="1" customWidth="1"/>
    <col min="10" max="10" width="11" style="345" bestFit="1" customWidth="1"/>
    <col min="11" max="11" width="15.42578125" style="345" bestFit="1" customWidth="1"/>
    <col min="12" max="13" width="11" style="345" bestFit="1" customWidth="1"/>
    <col min="14" max="14" width="11.140625" style="345" bestFit="1" customWidth="1"/>
    <col min="15" max="15" width="12.42578125" style="345" bestFit="1" customWidth="1"/>
    <col min="16" max="16" width="11.140625" style="345" bestFit="1" customWidth="1"/>
    <col min="17" max="17" width="11.5703125" style="345" bestFit="1" customWidth="1"/>
    <col min="18" max="19" width="11.140625" style="345" bestFit="1" customWidth="1"/>
    <col min="20" max="20" width="11" style="345" bestFit="1" customWidth="1"/>
    <col min="21" max="21" width="36.5703125" style="345" customWidth="1"/>
    <col min="22" max="22" width="14.5703125" style="345" bestFit="1" customWidth="1"/>
    <col min="23" max="16384" width="10.85546875" style="345"/>
  </cols>
  <sheetData>
    <row r="1" spans="1:21" s="1052" customFormat="1" ht="21" thickBot="1" x14ac:dyDescent="0.35">
      <c r="A1" s="1051" t="s">
        <v>455</v>
      </c>
      <c r="G1" s="1053"/>
    </row>
    <row r="2" spans="1:21" ht="15" x14ac:dyDescent="0.25">
      <c r="A2" s="668" t="s">
        <v>225</v>
      </c>
      <c r="B2" s="669" t="s">
        <v>214</v>
      </c>
      <c r="C2" s="669"/>
      <c r="D2" s="669"/>
      <c r="E2" s="669"/>
      <c r="F2" s="669"/>
      <c r="G2" s="669"/>
      <c r="H2" s="669"/>
      <c r="I2" s="670" t="e">
        <f>I3+I4+I5+I6</f>
        <v>#N/A</v>
      </c>
      <c r="J2" s="654"/>
      <c r="K2" s="649"/>
      <c r="L2" s="649"/>
      <c r="M2" s="649"/>
      <c r="N2" s="649"/>
      <c r="O2" s="649"/>
      <c r="P2" s="649"/>
      <c r="Q2" s="651"/>
      <c r="R2" s="650"/>
      <c r="S2" s="650"/>
      <c r="T2" s="649"/>
      <c r="U2" s="652"/>
    </row>
    <row r="3" spans="1:21" ht="15" x14ac:dyDescent="0.25">
      <c r="A3" s="671" t="s">
        <v>232</v>
      </c>
      <c r="B3" s="662" t="s">
        <v>209</v>
      </c>
      <c r="C3" s="657"/>
      <c r="D3" s="657"/>
      <c r="E3" s="657"/>
      <c r="F3" s="657"/>
      <c r="G3" s="654"/>
      <c r="H3" s="657"/>
      <c r="I3" s="672">
        <f>Organisationsmodul!H23</f>
        <v>0</v>
      </c>
      <c r="J3" s="654"/>
      <c r="K3" s="649"/>
      <c r="L3" s="649"/>
      <c r="M3" s="649"/>
      <c r="N3" s="649"/>
      <c r="O3" s="649"/>
      <c r="P3" s="649"/>
      <c r="Q3" s="651"/>
      <c r="R3" s="650"/>
      <c r="S3" s="650"/>
      <c r="T3" s="649"/>
      <c r="U3" s="652"/>
    </row>
    <row r="4" spans="1:21" ht="15" x14ac:dyDescent="0.25">
      <c r="A4" s="673" t="s">
        <v>237</v>
      </c>
      <c r="B4" s="663" t="str">
        <f>Organisationsmodul!B26</f>
        <v>Sachkosten je nach Leistungsbeschreibung anzupassen</v>
      </c>
      <c r="C4" s="664"/>
      <c r="D4" s="664"/>
      <c r="E4" s="664"/>
      <c r="F4" s="664"/>
      <c r="G4" s="664"/>
      <c r="H4" s="664"/>
      <c r="I4" s="672" t="e">
        <f>Organisationsmodul!H46</f>
        <v>#N/A</v>
      </c>
      <c r="J4" s="654"/>
      <c r="K4" s="649"/>
      <c r="L4" s="649"/>
      <c r="M4" s="649"/>
      <c r="N4" s="649"/>
      <c r="O4" s="649"/>
      <c r="P4" s="649"/>
      <c r="Q4" s="651"/>
      <c r="R4" s="650"/>
      <c r="S4" s="650"/>
      <c r="T4" s="649"/>
      <c r="U4" s="652"/>
    </row>
    <row r="5" spans="1:21" ht="15" x14ac:dyDescent="0.25">
      <c r="A5" s="673" t="s">
        <v>241</v>
      </c>
      <c r="B5" s="663" t="str">
        <f>Organisationsmodul!B48</f>
        <v>Aufwand betriebliche Ausstattung (Fachleistungsflächen) Vorschlag LE: nur "(Fachleistung)"</v>
      </c>
      <c r="C5" s="664"/>
      <c r="D5" s="664"/>
      <c r="E5" s="664"/>
      <c r="F5" s="664"/>
      <c r="G5" s="664"/>
      <c r="H5" s="664"/>
      <c r="I5" s="672">
        <f>Organisationsmodul!H52</f>
        <v>0</v>
      </c>
      <c r="J5" s="654"/>
      <c r="K5" s="649"/>
      <c r="L5" s="649"/>
      <c r="M5" s="649"/>
      <c r="N5" s="649"/>
      <c r="O5" s="649"/>
      <c r="P5" s="649"/>
      <c r="Q5" s="651"/>
      <c r="R5" s="650"/>
      <c r="S5" s="650"/>
      <c r="T5" s="649"/>
      <c r="U5" s="652"/>
    </row>
    <row r="6" spans="1:21" ht="15.75" thickBot="1" x14ac:dyDescent="0.3">
      <c r="A6" s="674" t="s">
        <v>244</v>
      </c>
      <c r="B6" s="675" t="s">
        <v>213</v>
      </c>
      <c r="C6" s="676"/>
      <c r="D6" s="676"/>
      <c r="E6" s="676"/>
      <c r="F6" s="676"/>
      <c r="G6" s="676"/>
      <c r="H6" s="676"/>
      <c r="I6" s="677">
        <f>Organisationsmodul!H66</f>
        <v>0</v>
      </c>
      <c r="J6" s="654"/>
      <c r="K6" s="649"/>
      <c r="L6" s="649"/>
      <c r="M6" s="649"/>
      <c r="N6" s="649"/>
      <c r="O6" s="649"/>
      <c r="P6" s="649"/>
      <c r="Q6" s="651"/>
      <c r="R6" s="650"/>
      <c r="S6" s="650"/>
      <c r="T6" s="649"/>
      <c r="U6" s="652"/>
    </row>
    <row r="7" spans="1:21" ht="16.5" thickBot="1" x14ac:dyDescent="0.3">
      <c r="A7" s="665"/>
      <c r="B7" s="658"/>
      <c r="C7" s="658"/>
      <c r="D7" s="658"/>
      <c r="E7" s="658"/>
      <c r="F7" s="658"/>
      <c r="G7" s="658"/>
      <c r="H7" s="658"/>
      <c r="I7" s="666"/>
      <c r="J7" s="654"/>
      <c r="K7" s="134"/>
      <c r="L7" s="134"/>
      <c r="M7" s="134"/>
      <c r="N7" s="134"/>
      <c r="O7" s="134"/>
      <c r="P7" s="134"/>
      <c r="Q7" s="135"/>
      <c r="R7" s="131"/>
      <c r="S7" s="131"/>
      <c r="T7" s="134"/>
      <c r="U7" s="132"/>
    </row>
    <row r="8" spans="1:21" ht="15.75" thickBot="1" x14ac:dyDescent="0.3">
      <c r="A8" s="681" t="s">
        <v>253</v>
      </c>
      <c r="B8" s="682" t="s">
        <v>215</v>
      </c>
      <c r="C8" s="682"/>
      <c r="D8" s="682"/>
      <c r="E8" s="682"/>
      <c r="F8" s="682"/>
      <c r="G8" s="682"/>
      <c r="H8" s="682"/>
      <c r="I8" s="683">
        <f>Fachmodul!H44</f>
        <v>0</v>
      </c>
      <c r="J8" s="654"/>
      <c r="K8" s="649"/>
      <c r="L8" s="649"/>
      <c r="M8" s="649"/>
      <c r="N8" s="649"/>
      <c r="O8" s="649"/>
      <c r="P8" s="649"/>
      <c r="Q8" s="135"/>
      <c r="R8" s="131"/>
      <c r="S8" s="131"/>
      <c r="T8" s="134"/>
      <c r="U8" s="132"/>
    </row>
    <row r="9" spans="1:21" ht="15.75" thickBot="1" x14ac:dyDescent="0.3">
      <c r="A9" s="684"/>
      <c r="B9" s="660"/>
      <c r="C9" s="660"/>
      <c r="D9" s="660"/>
      <c r="E9" s="660"/>
      <c r="F9" s="660"/>
      <c r="G9" s="660"/>
      <c r="H9" s="660"/>
      <c r="I9" s="661"/>
      <c r="J9" s="654"/>
      <c r="K9" s="649"/>
      <c r="L9" s="649"/>
      <c r="M9" s="649"/>
      <c r="N9" s="649"/>
      <c r="O9" s="649"/>
      <c r="P9" s="649"/>
      <c r="Q9" s="135"/>
      <c r="R9" s="131"/>
      <c r="S9" s="131"/>
      <c r="T9" s="134"/>
      <c r="U9" s="132"/>
    </row>
    <row r="10" spans="1:21" ht="15" x14ac:dyDescent="0.25">
      <c r="A10" s="734" t="s">
        <v>254</v>
      </c>
      <c r="B10" s="669" t="s">
        <v>456</v>
      </c>
      <c r="C10" s="669"/>
      <c r="D10" s="669"/>
      <c r="E10" s="669"/>
      <c r="F10" s="669"/>
      <c r="G10" s="669"/>
      <c r="H10" s="669"/>
      <c r="I10" s="670"/>
      <c r="J10" s="654"/>
      <c r="K10" s="649"/>
      <c r="L10" s="649"/>
      <c r="M10" s="649"/>
      <c r="N10" s="649"/>
      <c r="O10" s="649"/>
      <c r="P10" s="649"/>
      <c r="Q10" s="135"/>
      <c r="R10" s="131"/>
      <c r="S10" s="131"/>
      <c r="T10" s="134"/>
      <c r="U10" s="132"/>
    </row>
    <row r="11" spans="1:21" ht="15" x14ac:dyDescent="0.25">
      <c r="A11" s="707" t="s">
        <v>62</v>
      </c>
      <c r="B11" s="664" t="s">
        <v>469</v>
      </c>
      <c r="C11" s="708"/>
      <c r="D11" s="659"/>
      <c r="E11" s="1215" t="str">
        <f>VLOOKUP(TRUE,'Anlage Datenblatt'!$J$17:$K$26,2,0)</f>
        <v>Korridor 1</v>
      </c>
      <c r="F11" s="1216"/>
      <c r="G11" s="1217"/>
      <c r="H11" s="660"/>
      <c r="I11" s="709"/>
      <c r="J11" s="654"/>
      <c r="K11" s="649"/>
      <c r="L11" s="649"/>
      <c r="M11" s="649"/>
      <c r="N11" s="649"/>
      <c r="O11" s="649"/>
      <c r="P11" s="649"/>
      <c r="Q11" s="135"/>
      <c r="R11" s="131"/>
      <c r="S11" s="131"/>
      <c r="T11" s="134"/>
      <c r="U11" s="132"/>
    </row>
    <row r="12" spans="1:21" ht="15" x14ac:dyDescent="0.25">
      <c r="A12" s="707" t="s">
        <v>64</v>
      </c>
      <c r="B12" s="659" t="s">
        <v>470</v>
      </c>
      <c r="C12" s="660"/>
      <c r="D12" s="659"/>
      <c r="E12" s="1218">
        <f>Deckblatt!B34</f>
        <v>0</v>
      </c>
      <c r="F12" s="1218"/>
      <c r="G12" s="1218"/>
      <c r="H12" s="660"/>
      <c r="I12" s="709"/>
      <c r="J12" s="654"/>
      <c r="K12" s="649"/>
      <c r="L12" s="649"/>
      <c r="M12" s="649"/>
      <c r="N12" s="649"/>
      <c r="O12" s="649"/>
      <c r="P12" s="649"/>
      <c r="Q12" s="135"/>
      <c r="R12" s="131"/>
      <c r="S12" s="131"/>
      <c r="T12" s="134"/>
      <c r="U12" s="132"/>
    </row>
    <row r="13" spans="1:21" ht="15" x14ac:dyDescent="0.25">
      <c r="A13" s="707"/>
      <c r="B13" s="659"/>
      <c r="C13" s="660"/>
      <c r="D13" s="701"/>
      <c r="E13" s="701"/>
      <c r="F13" s="701"/>
      <c r="G13" s="701"/>
      <c r="H13" s="660"/>
      <c r="I13" s="709"/>
      <c r="J13" s="654"/>
      <c r="K13" s="649"/>
      <c r="L13" s="649"/>
      <c r="M13" s="649"/>
      <c r="N13" s="649"/>
      <c r="O13" s="649"/>
      <c r="P13" s="649"/>
      <c r="Q13" s="135"/>
      <c r="R13" s="131"/>
      <c r="S13" s="131"/>
      <c r="T13" s="134"/>
      <c r="U13" s="132"/>
    </row>
    <row r="14" spans="1:21" ht="15" x14ac:dyDescent="0.25">
      <c r="A14" s="707"/>
      <c r="B14" s="660"/>
      <c r="C14" s="660"/>
      <c r="D14" s="660"/>
      <c r="E14" s="660"/>
      <c r="F14" s="660"/>
      <c r="G14" s="660"/>
      <c r="H14" s="660"/>
      <c r="I14" s="710"/>
      <c r="J14" s="654"/>
      <c r="K14" s="649"/>
      <c r="L14" s="649"/>
      <c r="M14" s="649"/>
      <c r="N14" s="649"/>
      <c r="O14" s="649"/>
      <c r="P14" s="649"/>
      <c r="Q14" s="135"/>
      <c r="R14" s="131"/>
      <c r="S14" s="131"/>
      <c r="T14" s="134"/>
      <c r="U14" s="132"/>
    </row>
    <row r="15" spans="1:21" ht="75.75" thickBot="1" x14ac:dyDescent="0.3">
      <c r="A15" s="707"/>
      <c r="B15" s="660"/>
      <c r="C15" s="660"/>
      <c r="D15" s="1219" t="s">
        <v>541</v>
      </c>
      <c r="E15" s="1219"/>
      <c r="F15" s="714"/>
      <c r="G15" s="715" t="s">
        <v>468</v>
      </c>
      <c r="H15" s="660"/>
      <c r="I15" s="710"/>
      <c r="J15" s="654"/>
      <c r="K15" s="649"/>
      <c r="L15" s="649"/>
      <c r="M15" s="649"/>
      <c r="N15" s="649"/>
      <c r="O15" s="649"/>
      <c r="P15" s="649"/>
      <c r="Q15" s="135"/>
      <c r="R15" s="131"/>
      <c r="S15" s="131"/>
      <c r="T15" s="134"/>
      <c r="U15" s="132"/>
    </row>
    <row r="16" spans="1:21" ht="0.6" customHeight="1" thickBot="1" x14ac:dyDescent="0.3">
      <c r="A16" s="707" t="s">
        <v>471</v>
      </c>
      <c r="B16" s="664" t="s">
        <v>473</v>
      </c>
      <c r="C16" s="660"/>
      <c r="D16" s="1213">
        <f>Deckblatt!B24</f>
        <v>0</v>
      </c>
      <c r="E16" s="1213"/>
      <c r="F16" s="705" t="s">
        <v>298</v>
      </c>
      <c r="G16" s="740" t="e">
        <f>IF(ISTEXT(HLOOKUP($E$12,'Anlage Datenblatt'!$A$2:$J$13,2,0)),0,IF(Deckblatt!$B$27="Ja",'EntwurfEinfache Assist (Kalk)'!$H$32,HLOOKUP($E$12,'Anlage Datenblatt'!$A$2:$J$13,2,0)))</f>
        <v>#N/A</v>
      </c>
      <c r="H16" s="741"/>
      <c r="I16" s="717" t="e">
        <f>G16*D16</f>
        <v>#N/A</v>
      </c>
      <c r="J16" s="654"/>
      <c r="K16" s="649"/>
      <c r="L16" s="649"/>
      <c r="M16" s="649"/>
      <c r="N16" s="649"/>
      <c r="O16" s="649"/>
      <c r="P16" s="649"/>
      <c r="Q16" s="135"/>
      <c r="R16" s="131"/>
      <c r="S16" s="131"/>
      <c r="T16" s="134"/>
      <c r="U16" s="132"/>
    </row>
    <row r="17" spans="1:21" ht="15.75" thickBot="1" x14ac:dyDescent="0.3">
      <c r="A17" s="707" t="s">
        <v>471</v>
      </c>
      <c r="B17" s="664" t="s">
        <v>216</v>
      </c>
      <c r="C17" s="660"/>
      <c r="D17" s="1213">
        <f>Deckblatt!B25</f>
        <v>0</v>
      </c>
      <c r="E17" s="1213"/>
      <c r="F17" s="705" t="s">
        <v>298</v>
      </c>
      <c r="G17" s="740" t="e">
        <f>IF(ISTEXT(HLOOKUP($E$12,'Anlage Datenblatt'!$A$2:$J$13,3,0)),0,IF(Deckblatt!$B$27="Ja",'Unterstützende Assistenz (Kalk)'!$H$36,HLOOKUP($E$12,'Anlage Datenblatt'!$A$2:$J$13,3,0)))</f>
        <v>#N/A</v>
      </c>
      <c r="H17" s="741"/>
      <c r="I17" s="653" t="e">
        <f>G17*D17</f>
        <v>#N/A</v>
      </c>
      <c r="J17" s="654"/>
      <c r="K17" s="649"/>
      <c r="L17" s="649"/>
      <c r="M17" s="649"/>
      <c r="N17" s="649"/>
      <c r="O17" s="649"/>
      <c r="P17" s="649"/>
      <c r="Q17" s="135"/>
      <c r="R17" s="131"/>
      <c r="S17" s="131"/>
      <c r="T17" s="134"/>
      <c r="U17" s="132"/>
    </row>
    <row r="18" spans="1:21" ht="15.75" thickBot="1" x14ac:dyDescent="0.3">
      <c r="A18" s="711" t="s">
        <v>472</v>
      </c>
      <c r="B18" s="676" t="s">
        <v>474</v>
      </c>
      <c r="C18" s="712"/>
      <c r="D18" s="1214">
        <f>Deckblatt!B26</f>
        <v>0</v>
      </c>
      <c r="E18" s="1214"/>
      <c r="F18" s="713" t="s">
        <v>298</v>
      </c>
      <c r="G18" s="742" t="e">
        <f>IF(Deckblatt!$B$27="Ja",'Qualifizierte Assistenz (Kalk)'!$H$33,VLOOKUP($E$11,'Anlage Datenblatt'!$A$6:$J$13,MATCH($E$12,'Anlage Datenblatt'!$A$2:$J$2,0),0))</f>
        <v>#N/A</v>
      </c>
      <c r="H18" s="743"/>
      <c r="I18" s="718" t="e">
        <f>G18*D18</f>
        <v>#N/A</v>
      </c>
      <c r="J18" s="654"/>
      <c r="K18" s="649"/>
      <c r="L18" s="649"/>
      <c r="M18" s="649"/>
      <c r="N18" s="649"/>
      <c r="O18" s="649"/>
      <c r="P18" s="649"/>
      <c r="Q18" s="135"/>
      <c r="R18" s="131"/>
      <c r="S18" s="131"/>
      <c r="T18" s="134"/>
      <c r="U18" s="132"/>
    </row>
    <row r="19" spans="1:21" ht="15.75" thickBot="1" x14ac:dyDescent="0.3">
      <c r="A19" s="684"/>
      <c r="B19" s="660"/>
      <c r="C19" s="660"/>
      <c r="D19" s="660"/>
      <c r="E19" s="660"/>
      <c r="F19" s="660"/>
      <c r="G19" s="660"/>
      <c r="H19" s="660"/>
      <c r="I19" s="661"/>
      <c r="J19" s="654"/>
      <c r="K19" s="649"/>
      <c r="L19" s="649"/>
      <c r="M19" s="649"/>
      <c r="N19" s="649"/>
      <c r="O19" s="649"/>
      <c r="P19" s="649"/>
      <c r="Q19" s="135"/>
      <c r="R19" s="131"/>
      <c r="S19" s="131"/>
      <c r="T19" s="134"/>
      <c r="U19" s="132"/>
    </row>
    <row r="20" spans="1:21" ht="15" x14ac:dyDescent="0.25">
      <c r="A20" s="719" t="s">
        <v>255</v>
      </c>
      <c r="B20" s="706" t="s">
        <v>475</v>
      </c>
      <c r="C20" s="706"/>
      <c r="D20" s="720"/>
      <c r="E20" s="706"/>
      <c r="F20" s="706"/>
      <c r="G20" s="706"/>
      <c r="H20" s="706"/>
      <c r="I20" s="721" t="e">
        <f>I2+I8+I18+I17+I16</f>
        <v>#N/A</v>
      </c>
      <c r="L20" s="649"/>
      <c r="M20" s="649"/>
      <c r="N20" s="649"/>
      <c r="O20" s="649"/>
      <c r="P20" s="649"/>
      <c r="Q20" s="135"/>
      <c r="R20" s="131"/>
      <c r="S20" s="131"/>
      <c r="T20" s="134"/>
      <c r="U20" s="132"/>
    </row>
    <row r="21" spans="1:21" ht="15" thickBot="1" x14ac:dyDescent="0.25">
      <c r="A21" s="711" t="s">
        <v>291</v>
      </c>
      <c r="B21" s="722" t="s">
        <v>476</v>
      </c>
      <c r="C21" s="676"/>
      <c r="D21" s="676"/>
      <c r="E21" s="676"/>
      <c r="F21" s="676"/>
      <c r="G21" s="676"/>
      <c r="H21" s="676"/>
      <c r="I21" s="723">
        <f>IF(OR(Deckblatt!$B22=0,Deckblatt!$B21=0),0,I20/Deckblatt!$B$22/_xlfn.DAYS(Deckblatt!$D$15+1,Deckblatt!$B$15)/Deckblatt!$B$21)</f>
        <v>0</v>
      </c>
      <c r="J21" s="654"/>
      <c r="K21" s="649"/>
      <c r="L21" s="649"/>
      <c r="M21" s="649"/>
      <c r="N21" s="649"/>
      <c r="O21" s="649"/>
      <c r="P21" s="649"/>
      <c r="Q21" s="135"/>
      <c r="R21" s="131"/>
      <c r="S21" s="131"/>
      <c r="T21" s="134"/>
      <c r="U21" s="132"/>
    </row>
    <row r="22" spans="1:21" ht="15.75" thickBot="1" x14ac:dyDescent="0.3">
      <c r="A22" s="684"/>
      <c r="B22" s="660"/>
      <c r="C22" s="664"/>
      <c r="D22" s="664"/>
      <c r="E22" s="664"/>
      <c r="F22" s="664"/>
      <c r="G22" s="664"/>
      <c r="H22" s="664"/>
      <c r="I22" s="664"/>
      <c r="J22" s="654"/>
      <c r="K22" s="649"/>
      <c r="L22" s="649"/>
      <c r="M22" s="649"/>
      <c r="N22" s="649"/>
      <c r="O22" s="649"/>
      <c r="P22" s="649"/>
      <c r="Q22" s="135"/>
      <c r="R22" s="131"/>
      <c r="S22" s="131"/>
      <c r="T22" s="134"/>
      <c r="U22" s="132"/>
    </row>
    <row r="23" spans="1:21" ht="15" x14ac:dyDescent="0.25">
      <c r="A23" s="716" t="s">
        <v>339</v>
      </c>
      <c r="B23" s="706" t="s">
        <v>525</v>
      </c>
      <c r="C23" s="726"/>
      <c r="D23" s="726"/>
      <c r="E23" s="720"/>
      <c r="F23" s="720"/>
      <c r="G23" s="720"/>
      <c r="H23" s="726"/>
      <c r="I23" s="724"/>
      <c r="J23" s="654"/>
      <c r="K23" s="649"/>
      <c r="L23" s="649"/>
      <c r="M23" s="649"/>
      <c r="N23" s="649"/>
      <c r="O23" s="649"/>
      <c r="P23" s="649"/>
      <c r="Q23" s="135"/>
      <c r="R23" s="131"/>
      <c r="S23" s="131"/>
      <c r="T23" s="134"/>
      <c r="U23" s="132"/>
    </row>
    <row r="24" spans="1:21" x14ac:dyDescent="0.2">
      <c r="A24" s="707" t="s">
        <v>69</v>
      </c>
      <c r="B24" s="730" t="s">
        <v>478</v>
      </c>
      <c r="C24" s="728"/>
      <c r="D24" s="728"/>
      <c r="E24" s="1209">
        <v>0</v>
      </c>
      <c r="F24" s="1210"/>
      <c r="G24" s="732"/>
      <c r="H24" s="664"/>
      <c r="I24" s="709"/>
      <c r="J24" s="654"/>
      <c r="K24" s="649"/>
      <c r="L24" s="649"/>
      <c r="M24" s="649"/>
      <c r="N24" s="649"/>
      <c r="O24" s="649"/>
      <c r="P24" s="649"/>
      <c r="Q24" s="135"/>
      <c r="R24" s="131"/>
      <c r="S24" s="131"/>
      <c r="T24" s="134"/>
      <c r="U24" s="132"/>
    </row>
    <row r="25" spans="1:21" ht="15" x14ac:dyDescent="0.25">
      <c r="A25" s="707"/>
      <c r="B25" s="704" t="s">
        <v>477</v>
      </c>
      <c r="C25" s="704"/>
      <c r="D25" s="704"/>
      <c r="E25" s="659"/>
      <c r="F25" s="659"/>
      <c r="G25" s="657"/>
      <c r="H25" s="664"/>
      <c r="I25" s="727"/>
      <c r="J25" s="654"/>
      <c r="K25" s="649"/>
      <c r="L25" s="649"/>
      <c r="M25" s="649"/>
      <c r="N25" s="649"/>
      <c r="O25" s="649"/>
      <c r="P25" s="649"/>
      <c r="Q25" s="135"/>
      <c r="R25" s="131"/>
      <c r="S25" s="131"/>
      <c r="T25" s="134"/>
      <c r="U25" s="132"/>
    </row>
    <row r="26" spans="1:21" x14ac:dyDescent="0.2">
      <c r="A26" s="707" t="s">
        <v>86</v>
      </c>
      <c r="B26" s="663" t="s">
        <v>500</v>
      </c>
      <c r="C26" s="664"/>
      <c r="D26" s="664"/>
      <c r="E26" s="1211"/>
      <c r="F26" s="1212"/>
      <c r="G26" s="733"/>
      <c r="H26" s="664"/>
      <c r="I26" s="727"/>
      <c r="J26" s="654"/>
      <c r="K26" s="649"/>
      <c r="L26" s="649"/>
      <c r="M26" s="649"/>
      <c r="N26" s="649"/>
      <c r="O26" s="649"/>
      <c r="P26" s="649"/>
      <c r="Q26" s="135"/>
      <c r="R26" s="131"/>
      <c r="S26" s="131"/>
      <c r="T26" s="134"/>
      <c r="U26" s="132"/>
    </row>
    <row r="27" spans="1:21" ht="15.75" thickBot="1" x14ac:dyDescent="0.3">
      <c r="A27" s="725"/>
      <c r="B27" s="712"/>
      <c r="C27" s="676"/>
      <c r="D27" s="676"/>
      <c r="E27" s="399"/>
      <c r="F27" s="399"/>
      <c r="G27" s="399"/>
      <c r="H27" s="676"/>
      <c r="I27" s="1039" t="e">
        <f>I20*E24</f>
        <v>#N/A</v>
      </c>
      <c r="J27" s="654"/>
      <c r="K27" s="649"/>
      <c r="L27" s="649"/>
      <c r="M27" s="649"/>
      <c r="N27" s="649"/>
      <c r="O27" s="649"/>
      <c r="P27" s="649"/>
      <c r="Q27" s="135"/>
      <c r="R27" s="131"/>
      <c r="S27" s="131"/>
      <c r="T27" s="134"/>
      <c r="U27" s="132"/>
    </row>
    <row r="28" spans="1:21" ht="15.75" thickBot="1" x14ac:dyDescent="0.3">
      <c r="A28" s="685"/>
      <c r="B28" s="660"/>
      <c r="C28" s="664"/>
      <c r="D28" s="664"/>
      <c r="E28" s="664"/>
      <c r="F28" s="664"/>
      <c r="G28" s="664"/>
      <c r="H28" s="664"/>
      <c r="I28" s="729"/>
      <c r="J28" s="654"/>
      <c r="K28" s="649"/>
      <c r="L28" s="649"/>
      <c r="M28" s="649"/>
      <c r="N28" s="649"/>
      <c r="O28" s="649"/>
      <c r="P28" s="649"/>
      <c r="Q28" s="135"/>
      <c r="R28" s="131"/>
      <c r="S28" s="131"/>
      <c r="T28" s="134"/>
      <c r="U28" s="132"/>
    </row>
    <row r="29" spans="1:21" ht="15" x14ac:dyDescent="0.25">
      <c r="A29" s="716" t="s">
        <v>340</v>
      </c>
      <c r="B29" s="706" t="s">
        <v>479</v>
      </c>
      <c r="C29" s="726"/>
      <c r="D29" s="726"/>
      <c r="E29" s="726"/>
      <c r="F29" s="726"/>
      <c r="G29" s="726"/>
      <c r="H29" s="726"/>
      <c r="I29" s="731" t="e">
        <f>I20+I27</f>
        <v>#N/A</v>
      </c>
      <c r="J29" s="654"/>
      <c r="K29" s="649"/>
      <c r="L29" s="649"/>
      <c r="M29" s="649"/>
      <c r="N29" s="649"/>
      <c r="O29" s="649"/>
      <c r="P29" s="649"/>
      <c r="Q29" s="135"/>
      <c r="R29" s="131"/>
      <c r="S29" s="131"/>
      <c r="T29" s="134"/>
      <c r="U29" s="132"/>
    </row>
    <row r="30" spans="1:21" ht="15.75" thickBot="1" x14ac:dyDescent="0.3">
      <c r="A30" s="725"/>
      <c r="B30" s="722" t="s">
        <v>476</v>
      </c>
      <c r="C30" s="676"/>
      <c r="D30" s="676"/>
      <c r="E30" s="676"/>
      <c r="F30" s="676"/>
      <c r="G30" s="676"/>
      <c r="H30" s="676"/>
      <c r="I30" s="723">
        <f>IF(OR(Deckblatt!$B22=0,Deckblatt!$B21=0),0,I29/Deckblatt!$B$22/_xlfn.DAYS(Deckblatt!$D$15+1,Deckblatt!$B$15)/Deckblatt!$B$21)</f>
        <v>0</v>
      </c>
      <c r="J30" s="654"/>
      <c r="K30" s="649"/>
      <c r="L30" s="649"/>
      <c r="M30" s="649"/>
      <c r="N30" s="649"/>
      <c r="O30" s="649"/>
      <c r="P30" s="649"/>
      <c r="Q30" s="135"/>
      <c r="R30" s="131"/>
      <c r="S30" s="131"/>
      <c r="T30" s="134"/>
      <c r="U30" s="132"/>
    </row>
    <row r="31" spans="1:21" ht="15.75" thickBot="1" x14ac:dyDescent="0.3">
      <c r="A31" s="685"/>
      <c r="B31" s="660"/>
      <c r="C31" s="664"/>
      <c r="D31" s="664"/>
      <c r="E31" s="664"/>
      <c r="F31" s="664"/>
      <c r="G31" s="664"/>
      <c r="H31" s="664"/>
      <c r="I31" s="729"/>
      <c r="J31" s="654"/>
      <c r="K31" s="649"/>
      <c r="L31" s="649"/>
      <c r="M31" s="649"/>
      <c r="N31" s="649"/>
      <c r="O31" s="649"/>
      <c r="P31" s="649"/>
      <c r="Q31" s="135"/>
      <c r="R31" s="131"/>
      <c r="S31" s="131"/>
      <c r="T31" s="134"/>
      <c r="U31" s="132"/>
    </row>
    <row r="32" spans="1:21" ht="15" x14ac:dyDescent="0.25">
      <c r="A32" s="754" t="s">
        <v>210</v>
      </c>
      <c r="B32" s="755" t="s">
        <v>483</v>
      </c>
      <c r="C32" s="749"/>
      <c r="D32" s="749"/>
      <c r="E32" s="749"/>
      <c r="F32" s="749"/>
      <c r="G32" s="749"/>
      <c r="H32" s="749"/>
      <c r="I32" s="756"/>
      <c r="J32" s="654"/>
      <c r="K32" s="649"/>
      <c r="L32" s="649"/>
      <c r="M32" s="649"/>
      <c r="N32" s="649"/>
      <c r="O32" s="649"/>
      <c r="P32" s="649"/>
      <c r="Q32" s="135"/>
      <c r="R32" s="131"/>
      <c r="S32" s="131"/>
      <c r="T32" s="134"/>
      <c r="U32" s="132"/>
    </row>
    <row r="33" spans="1:21" ht="15" x14ac:dyDescent="0.25">
      <c r="A33" s="570" t="s">
        <v>344</v>
      </c>
      <c r="B33" s="664" t="s">
        <v>460</v>
      </c>
      <c r="C33" s="664"/>
      <c r="D33" s="750"/>
      <c r="E33" s="664"/>
      <c r="F33" s="664"/>
      <c r="G33" s="664"/>
      <c r="H33" s="657"/>
      <c r="I33" s="752" t="e">
        <f>G17</f>
        <v>#N/A</v>
      </c>
      <c r="J33" s="654"/>
      <c r="K33" s="649"/>
      <c r="L33" s="649"/>
      <c r="M33" s="649"/>
      <c r="N33" s="649"/>
      <c r="O33" s="649"/>
      <c r="P33" s="649"/>
      <c r="Q33" s="135"/>
      <c r="R33" s="131"/>
      <c r="S33" s="131"/>
      <c r="T33" s="134"/>
      <c r="U33" s="132"/>
    </row>
    <row r="34" spans="1:21" ht="15" x14ac:dyDescent="0.25">
      <c r="A34" s="570" t="s">
        <v>485</v>
      </c>
      <c r="B34" s="664" t="s">
        <v>461</v>
      </c>
      <c r="C34" s="664"/>
      <c r="D34" s="750"/>
      <c r="E34" s="664"/>
      <c r="F34" s="664"/>
      <c r="G34" s="664"/>
      <c r="H34" s="657"/>
      <c r="I34" s="752" t="e">
        <f>G18</f>
        <v>#N/A</v>
      </c>
      <c r="J34" s="654"/>
      <c r="K34" s="649"/>
      <c r="L34" s="649"/>
      <c r="M34" s="649"/>
      <c r="N34" s="649"/>
      <c r="O34" s="649"/>
      <c r="P34" s="649"/>
      <c r="Q34" s="135"/>
      <c r="R34" s="131"/>
      <c r="S34" s="131"/>
      <c r="T34" s="134"/>
      <c r="U34" s="132"/>
    </row>
    <row r="35" spans="1:21" ht="15" hidden="1" x14ac:dyDescent="0.25">
      <c r="A35" s="570" t="s">
        <v>486</v>
      </c>
      <c r="B35" s="660" t="s">
        <v>462</v>
      </c>
      <c r="C35" s="664"/>
      <c r="D35" s="750"/>
      <c r="E35" s="664"/>
      <c r="F35" s="664"/>
      <c r="G35" s="664"/>
      <c r="H35" s="657"/>
      <c r="I35" s="752" t="e">
        <f>G16</f>
        <v>#N/A</v>
      </c>
      <c r="J35" s="654"/>
      <c r="K35" s="649"/>
      <c r="L35" s="649"/>
      <c r="M35" s="649"/>
      <c r="N35" s="649"/>
      <c r="O35" s="649"/>
      <c r="P35" s="649"/>
      <c r="Q35" s="135"/>
      <c r="R35" s="131"/>
      <c r="S35" s="131"/>
      <c r="T35" s="134"/>
      <c r="U35" s="132"/>
    </row>
    <row r="36" spans="1:21" ht="15" x14ac:dyDescent="0.25">
      <c r="A36" s="570" t="s">
        <v>486</v>
      </c>
      <c r="B36" s="664" t="s">
        <v>463</v>
      </c>
      <c r="C36" s="664"/>
      <c r="D36" s="664"/>
      <c r="E36" s="664"/>
      <c r="F36" s="664"/>
      <c r="G36" s="664"/>
      <c r="H36" s="657"/>
      <c r="I36" s="752">
        <f>Fachmodul!H52</f>
        <v>0</v>
      </c>
      <c r="J36" s="654"/>
      <c r="K36" s="649"/>
      <c r="L36" s="649"/>
      <c r="M36" s="649"/>
      <c r="N36" s="649"/>
      <c r="O36" s="649"/>
      <c r="P36" s="649"/>
      <c r="Q36" s="135"/>
      <c r="R36" s="131"/>
      <c r="S36" s="131"/>
      <c r="T36" s="134"/>
      <c r="U36" s="132"/>
    </row>
    <row r="37" spans="1:21" ht="15" hidden="1" x14ac:dyDescent="0.25">
      <c r="A37" s="570" t="s">
        <v>488</v>
      </c>
      <c r="B37" s="660" t="s">
        <v>484</v>
      </c>
      <c r="C37" s="664"/>
      <c r="D37" s="664"/>
      <c r="E37" s="664"/>
      <c r="F37" s="664"/>
      <c r="G37" s="664"/>
      <c r="H37" s="657"/>
      <c r="I37" s="752" t="e">
        <f>#REF!</f>
        <v>#REF!</v>
      </c>
      <c r="J37" s="654"/>
      <c r="K37" s="649"/>
      <c r="L37" s="649"/>
      <c r="M37" s="649"/>
      <c r="N37" s="649"/>
      <c r="O37" s="649"/>
      <c r="P37" s="649"/>
      <c r="Q37" s="135"/>
      <c r="R37" s="131"/>
      <c r="S37" s="131"/>
      <c r="T37" s="134"/>
      <c r="U37" s="132"/>
    </row>
    <row r="38" spans="1:21" ht="15.75" thickBot="1" x14ac:dyDescent="0.3">
      <c r="A38" s="571" t="s">
        <v>487</v>
      </c>
      <c r="B38" s="676" t="s">
        <v>464</v>
      </c>
      <c r="C38" s="676"/>
      <c r="D38" s="676"/>
      <c r="E38" s="676"/>
      <c r="F38" s="676"/>
      <c r="G38" s="676"/>
      <c r="H38" s="753"/>
      <c r="I38" s="897">
        <f>Organisationsmodul!H81</f>
        <v>0</v>
      </c>
      <c r="J38" s="654"/>
      <c r="K38" s="649"/>
      <c r="L38" s="649"/>
      <c r="M38" s="649"/>
      <c r="N38" s="649"/>
      <c r="O38" s="649"/>
      <c r="P38" s="649"/>
      <c r="Q38" s="135"/>
      <c r="R38" s="131"/>
      <c r="S38" s="131"/>
      <c r="T38" s="134"/>
      <c r="U38" s="132"/>
    </row>
    <row r="39" spans="1:21" ht="15" x14ac:dyDescent="0.25">
      <c r="A39" s="667"/>
      <c r="I39" s="657"/>
      <c r="J39" s="654"/>
      <c r="K39" s="751"/>
      <c r="L39" s="649"/>
      <c r="M39" s="649"/>
      <c r="N39" s="649"/>
      <c r="O39" s="649"/>
      <c r="P39" s="649"/>
      <c r="Q39" s="135"/>
      <c r="R39" s="131"/>
      <c r="S39" s="131"/>
      <c r="T39" s="134"/>
      <c r="U39" s="132"/>
    </row>
    <row r="40" spans="1:21" ht="15" x14ac:dyDescent="0.25">
      <c r="A40" s="667"/>
      <c r="B40" s="940" t="s">
        <v>520</v>
      </c>
      <c r="C40" s="657"/>
      <c r="D40" s="657"/>
      <c r="E40" s="657"/>
      <c r="F40" s="657"/>
      <c r="G40" s="941"/>
      <c r="H40" s="657"/>
      <c r="I40" s="657"/>
      <c r="J40" s="657"/>
      <c r="K40" s="657"/>
      <c r="L40" s="655"/>
      <c r="M40" s="649"/>
      <c r="N40" s="649"/>
      <c r="O40" s="649"/>
      <c r="P40" s="649"/>
      <c r="Q40" s="135"/>
      <c r="R40" s="131"/>
      <c r="S40" s="131"/>
      <c r="T40" s="134"/>
      <c r="U40" s="132"/>
    </row>
    <row r="41" spans="1:21" x14ac:dyDescent="0.2">
      <c r="A41" s="655"/>
      <c r="B41" s="930" t="s">
        <v>526</v>
      </c>
      <c r="C41" s="657"/>
      <c r="D41" s="657"/>
      <c r="E41" s="657"/>
      <c r="F41" s="657"/>
      <c r="G41" s="941"/>
      <c r="H41" s="657"/>
      <c r="I41" s="655"/>
      <c r="J41" s="655"/>
      <c r="K41" s="655"/>
      <c r="L41" s="655"/>
      <c r="M41" s="655"/>
      <c r="N41" s="655"/>
      <c r="O41" s="655"/>
    </row>
    <row r="42" spans="1:21" x14ac:dyDescent="0.2">
      <c r="A42" s="655"/>
      <c r="B42" s="942" t="s">
        <v>523</v>
      </c>
      <c r="C42" s="655"/>
      <c r="D42" s="655"/>
      <c r="E42" s="655"/>
      <c r="F42" s="655"/>
      <c r="G42" s="655"/>
      <c r="H42" s="655"/>
      <c r="I42" s="655"/>
      <c r="J42" s="655"/>
      <c r="K42" s="655"/>
      <c r="L42" s="655"/>
      <c r="M42" s="655"/>
      <c r="N42" s="655"/>
      <c r="O42" s="655"/>
    </row>
    <row r="43" spans="1:21" x14ac:dyDescent="0.2">
      <c r="A43" s="655"/>
      <c r="B43" s="943" t="s">
        <v>524</v>
      </c>
      <c r="C43" s="655"/>
      <c r="D43" s="655"/>
      <c r="E43" s="655"/>
      <c r="F43" s="655"/>
      <c r="G43" s="655"/>
      <c r="H43" s="655"/>
      <c r="I43" s="655"/>
      <c r="J43" s="655"/>
      <c r="K43" s="655"/>
      <c r="L43" s="655"/>
      <c r="M43" s="655"/>
      <c r="N43" s="655"/>
      <c r="O43" s="655"/>
    </row>
    <row r="44" spans="1:21" x14ac:dyDescent="0.2">
      <c r="A44" s="655"/>
      <c r="B44" s="655"/>
      <c r="C44" s="655"/>
      <c r="D44" s="655"/>
      <c r="E44" s="655"/>
      <c r="F44" s="655"/>
      <c r="G44" s="655"/>
      <c r="H44" s="655"/>
      <c r="I44" s="655"/>
      <c r="J44" s="655"/>
      <c r="K44" s="655"/>
      <c r="L44" s="655"/>
      <c r="M44" s="655"/>
      <c r="N44" s="655"/>
      <c r="O44" s="655"/>
    </row>
    <row r="45" spans="1:21" x14ac:dyDescent="0.2">
      <c r="A45" s="655"/>
      <c r="B45" s="655"/>
      <c r="C45" s="655"/>
      <c r="D45" s="655"/>
      <c r="E45" s="655"/>
      <c r="F45" s="655"/>
      <c r="G45" s="655"/>
      <c r="H45" s="655"/>
      <c r="I45" s="655"/>
      <c r="J45" s="655"/>
      <c r="K45" s="655"/>
      <c r="L45" s="655"/>
      <c r="M45" s="655"/>
      <c r="N45" s="655"/>
      <c r="O45" s="655"/>
    </row>
    <row r="46" spans="1:21" x14ac:dyDescent="0.2">
      <c r="A46" s="655"/>
      <c r="B46" s="655"/>
      <c r="C46" s="655"/>
      <c r="D46" s="655"/>
      <c r="E46" s="655"/>
      <c r="F46" s="655"/>
      <c r="G46" s="655"/>
      <c r="H46" s="655"/>
      <c r="I46" s="655"/>
      <c r="J46" s="655"/>
      <c r="K46" s="655"/>
      <c r="L46" s="655"/>
      <c r="M46" s="655"/>
      <c r="N46" s="655"/>
      <c r="O46" s="655"/>
    </row>
    <row r="47" spans="1:21" x14ac:dyDescent="0.2">
      <c r="A47" s="655"/>
      <c r="B47" s="655"/>
      <c r="C47" s="655"/>
      <c r="D47" s="655"/>
      <c r="E47" s="655"/>
      <c r="F47" s="655"/>
      <c r="G47" s="655"/>
      <c r="H47" s="655"/>
      <c r="I47" s="655"/>
      <c r="J47" s="655"/>
      <c r="K47" s="655"/>
      <c r="L47" s="655"/>
      <c r="M47" s="655"/>
      <c r="N47" s="655"/>
      <c r="O47" s="655"/>
    </row>
    <row r="48" spans="1:21" x14ac:dyDescent="0.2">
      <c r="A48" s="656"/>
      <c r="B48" s="655"/>
      <c r="C48" s="655"/>
      <c r="D48" s="655"/>
      <c r="E48" s="655"/>
      <c r="F48" s="655"/>
      <c r="G48" s="366"/>
      <c r="H48" s="655"/>
      <c r="I48" s="655"/>
      <c r="J48" s="655"/>
      <c r="K48" s="655"/>
      <c r="L48" s="655"/>
      <c r="M48" s="655"/>
      <c r="N48" s="655"/>
      <c r="O48" s="655"/>
    </row>
    <row r="49" spans="1:15" x14ac:dyDescent="0.2">
      <c r="A49" s="656"/>
      <c r="B49" s="655"/>
      <c r="C49" s="655"/>
      <c r="D49" s="655"/>
      <c r="E49" s="655"/>
      <c r="F49" s="655"/>
      <c r="G49" s="366"/>
      <c r="H49" s="655"/>
      <c r="I49" s="655"/>
      <c r="J49" s="655"/>
      <c r="K49" s="655"/>
      <c r="L49" s="655"/>
      <c r="M49" s="655"/>
      <c r="N49" s="655"/>
      <c r="O49" s="655"/>
    </row>
  </sheetData>
  <mergeCells count="8">
    <mergeCell ref="E24:F24"/>
    <mergeCell ref="E26:F26"/>
    <mergeCell ref="D17:E17"/>
    <mergeCell ref="D18:E18"/>
    <mergeCell ref="E11:G11"/>
    <mergeCell ref="E12:G12"/>
    <mergeCell ref="D15:E15"/>
    <mergeCell ref="D16:E1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H61"/>
  <sheetViews>
    <sheetView showGridLines="0" zoomScaleNormal="100" workbookViewId="0">
      <selection activeCell="K16" sqref="K16"/>
    </sheetView>
  </sheetViews>
  <sheetFormatPr baseColWidth="10" defaultColWidth="11.42578125" defaultRowHeight="12.75" x14ac:dyDescent="0.2"/>
  <cols>
    <col min="1" max="1" width="7.140625" style="22" bestFit="1" customWidth="1"/>
    <col min="2" max="2" width="33.42578125" customWidth="1"/>
    <col min="3" max="3" width="19.42578125" customWidth="1"/>
    <col min="4" max="4" width="11.140625" customWidth="1"/>
    <col min="5" max="5" width="11.85546875" bestFit="1" customWidth="1"/>
    <col min="6" max="6" width="12.42578125" customWidth="1"/>
    <col min="7" max="7" width="4.42578125" customWidth="1"/>
    <col min="8" max="8" width="18.5703125" customWidth="1"/>
  </cols>
  <sheetData>
    <row r="1" spans="1:8" s="7" customFormat="1" ht="35.450000000000003" customHeight="1" x14ac:dyDescent="0.25">
      <c r="A1" s="1227" t="s">
        <v>372</v>
      </c>
      <c r="B1" s="1227"/>
      <c r="C1" s="1227"/>
      <c r="D1" s="1227"/>
      <c r="E1" s="1227"/>
      <c r="F1" s="1227"/>
      <c r="G1" s="1227"/>
      <c r="H1" s="1227"/>
    </row>
    <row r="2" spans="1:8" s="7" customFormat="1" ht="15.75" x14ac:dyDescent="0.25">
      <c r="A2" s="148" t="s">
        <v>35</v>
      </c>
      <c r="B2" s="1230">
        <f>Deckblatt!B2</f>
        <v>0</v>
      </c>
      <c r="C2" s="1231"/>
      <c r="D2" s="149" t="s">
        <v>36</v>
      </c>
      <c r="E2" s="1230">
        <f>Deckblatt!B9</f>
        <v>0</v>
      </c>
      <c r="F2" s="1232"/>
      <c r="G2" s="1232"/>
      <c r="H2" s="1231"/>
    </row>
    <row r="3" spans="1:8" s="7" customFormat="1" ht="15.75" x14ac:dyDescent="0.25">
      <c r="A3" s="8"/>
    </row>
    <row r="4" spans="1:8" ht="15.75" x14ac:dyDescent="0.25">
      <c r="A4" s="9" t="s">
        <v>225</v>
      </c>
      <c r="B4" s="10" t="s">
        <v>226</v>
      </c>
      <c r="C4" s="11"/>
      <c r="D4" s="11"/>
      <c r="E4" s="1225" t="s">
        <v>257</v>
      </c>
      <c r="F4" s="1225"/>
      <c r="G4" s="1225"/>
      <c r="H4" s="1226"/>
    </row>
    <row r="5" spans="1:8" s="133" customFormat="1" ht="39.200000000000003" customHeight="1" x14ac:dyDescent="0.2">
      <c r="A5" s="172"/>
      <c r="B5" s="1228" t="s">
        <v>227</v>
      </c>
      <c r="C5" s="1229"/>
      <c r="D5" s="173"/>
      <c r="E5" s="174"/>
      <c r="F5" s="175" t="s">
        <v>228</v>
      </c>
      <c r="G5" s="176"/>
      <c r="H5" s="177" t="s">
        <v>346</v>
      </c>
    </row>
    <row r="6" spans="1:8" ht="27" customHeight="1" x14ac:dyDescent="0.2">
      <c r="A6" s="184" t="s">
        <v>232</v>
      </c>
      <c r="B6" s="183" t="s">
        <v>373</v>
      </c>
      <c r="C6" s="1"/>
      <c r="D6" s="1201" t="s">
        <v>348</v>
      </c>
      <c r="E6" s="1202"/>
      <c r="F6" s="56"/>
      <c r="G6" s="1"/>
      <c r="H6" s="15"/>
    </row>
    <row r="7" spans="1:8" x14ac:dyDescent="0.2">
      <c r="A7" s="28" t="s">
        <v>233</v>
      </c>
      <c r="B7" s="164" t="s">
        <v>271</v>
      </c>
      <c r="C7" s="40">
        <f>IF(Deckblatt!$B$27="Ja",'Personelle Ausstattung'!G63,0)</f>
        <v>0</v>
      </c>
      <c r="D7" s="1220">
        <f>IF(C10&gt;0,C7/C10,0)</f>
        <v>0</v>
      </c>
      <c r="E7" s="1221"/>
      <c r="F7" s="39">
        <f>IF(Deckblatt!$B$27="Ja",Personalkosten!V49,0)</f>
        <v>0</v>
      </c>
      <c r="G7" s="18" t="s">
        <v>234</v>
      </c>
      <c r="H7" s="84">
        <f>C7*F7</f>
        <v>0</v>
      </c>
    </row>
    <row r="8" spans="1:8" x14ac:dyDescent="0.2">
      <c r="A8" s="28" t="s">
        <v>235</v>
      </c>
      <c r="B8" s="164" t="s">
        <v>273</v>
      </c>
      <c r="C8" s="40">
        <f>IF(Deckblatt!$B$27="Ja",'Personelle Ausstattung'!G64,0)</f>
        <v>0</v>
      </c>
      <c r="D8" s="1222">
        <f>IF(C10&gt;0,C8/C10,0)</f>
        <v>0</v>
      </c>
      <c r="E8" s="1223"/>
      <c r="F8" s="39">
        <f>IF(Deckblatt!$B$27="Ja",Personalkosten!V50,0)</f>
        <v>0</v>
      </c>
      <c r="G8" s="18" t="s">
        <v>234</v>
      </c>
      <c r="H8" s="84">
        <f>C8*F8</f>
        <v>0</v>
      </c>
    </row>
    <row r="9" spans="1:8" x14ac:dyDescent="0.2">
      <c r="A9" s="28"/>
      <c r="B9" s="164"/>
      <c r="C9" s="165"/>
      <c r="D9" s="139"/>
      <c r="E9" s="139"/>
      <c r="F9" s="166"/>
      <c r="G9" s="18"/>
      <c r="H9" s="171"/>
    </row>
    <row r="10" spans="1:8" ht="12.75" customHeight="1" x14ac:dyDescent="0.2">
      <c r="A10" s="31"/>
      <c r="B10" s="105" t="s">
        <v>349</v>
      </c>
      <c r="C10" s="162">
        <f>SUM(C7:C8)</f>
        <v>0</v>
      </c>
      <c r="D10" s="1224">
        <f>SUM(D7:E8)</f>
        <v>0</v>
      </c>
      <c r="E10" s="1224"/>
      <c r="F10" s="39">
        <f>IF(C10&gt;0,H10/C10,0)</f>
        <v>0</v>
      </c>
      <c r="G10" s="193"/>
      <c r="H10" s="82">
        <f>H7+H8</f>
        <v>0</v>
      </c>
    </row>
    <row r="11" spans="1:8" x14ac:dyDescent="0.2">
      <c r="A11" s="19"/>
      <c r="B11" s="4"/>
      <c r="C11" s="4"/>
      <c r="H11" s="169"/>
    </row>
    <row r="12" spans="1:8" ht="15.75" x14ac:dyDescent="0.25">
      <c r="A12" s="23" t="s">
        <v>253</v>
      </c>
      <c r="B12" s="10" t="s">
        <v>350</v>
      </c>
      <c r="C12" s="24"/>
      <c r="D12" s="24"/>
      <c r="E12" s="24"/>
      <c r="F12" s="24"/>
      <c r="G12" s="25"/>
      <c r="H12" s="60">
        <f>H10</f>
        <v>0</v>
      </c>
    </row>
    <row r="13" spans="1:8" ht="20.100000000000001" customHeight="1" x14ac:dyDescent="0.2">
      <c r="A13" s="16"/>
      <c r="H13" s="3"/>
    </row>
    <row r="14" spans="1:8" ht="17.100000000000001" customHeight="1" x14ac:dyDescent="0.25">
      <c r="A14" s="9" t="s">
        <v>326</v>
      </c>
      <c r="B14" s="10" t="s">
        <v>605</v>
      </c>
      <c r="C14" s="11"/>
      <c r="D14" s="11"/>
      <c r="E14" s="11"/>
      <c r="F14" s="11"/>
      <c r="G14" s="11"/>
      <c r="H14" s="12"/>
    </row>
    <row r="15" spans="1:8" ht="10.5" customHeight="1" x14ac:dyDescent="0.25">
      <c r="A15" s="26"/>
      <c r="B15" s="185"/>
      <c r="C15" s="1"/>
      <c r="D15" s="1"/>
      <c r="E15" s="1"/>
      <c r="F15" s="1"/>
      <c r="G15" s="1"/>
      <c r="H15" s="2"/>
    </row>
    <row r="16" spans="1:8" ht="12.75" customHeight="1" x14ac:dyDescent="0.25">
      <c r="A16" s="26"/>
      <c r="B16" s="901" t="s">
        <v>25</v>
      </c>
      <c r="D16" s="145">
        <f>Deckblatt!B36</f>
        <v>0</v>
      </c>
      <c r="H16" s="3"/>
    </row>
    <row r="17" spans="1:8" x14ac:dyDescent="0.2">
      <c r="A17" s="16"/>
      <c r="B17" s="901" t="s">
        <v>603</v>
      </c>
      <c r="D17" s="1040">
        <f>IF(Deckblatt!B35="ja",1568,1584)/39*D16</f>
        <v>0</v>
      </c>
      <c r="E17" s="186" t="s">
        <v>351</v>
      </c>
      <c r="F17" s="27">
        <f>D17*C10</f>
        <v>0</v>
      </c>
      <c r="H17" s="3"/>
    </row>
    <row r="18" spans="1:8" x14ac:dyDescent="0.2">
      <c r="A18" s="16"/>
      <c r="B18" s="187" t="s">
        <v>611</v>
      </c>
      <c r="D18" s="35"/>
      <c r="H18" s="3"/>
    </row>
    <row r="19" spans="1:8" x14ac:dyDescent="0.2">
      <c r="A19" s="16"/>
      <c r="B19" s="6"/>
      <c r="E19" s="188"/>
      <c r="H19" s="3"/>
    </row>
    <row r="20" spans="1:8" ht="24.75" customHeight="1" x14ac:dyDescent="0.2">
      <c r="A20" s="16"/>
      <c r="B20" s="6"/>
      <c r="E20" s="188" t="s">
        <v>352</v>
      </c>
      <c r="F20" s="170" t="s">
        <v>353</v>
      </c>
      <c r="H20" s="3"/>
    </row>
    <row r="21" spans="1:8" x14ac:dyDescent="0.2">
      <c r="A21" s="55" t="s">
        <v>354</v>
      </c>
      <c r="B21" s="34" t="s">
        <v>355</v>
      </c>
      <c r="E21" s="29">
        <f>1-E22-E23-E24-E25-E26</f>
        <v>1</v>
      </c>
      <c r="F21" s="30">
        <f>ROUND($F$17*E21,0)</f>
        <v>0</v>
      </c>
      <c r="H21" s="3"/>
    </row>
    <row r="22" spans="1:8" hidden="1" x14ac:dyDescent="0.2">
      <c r="A22" s="55" t="s">
        <v>356</v>
      </c>
      <c r="B22" s="34" t="s">
        <v>357</v>
      </c>
      <c r="E22" s="45"/>
      <c r="F22" s="30">
        <f t="shared" ref="F22:F26" si="0">ROUND($F$17*E22,0)</f>
        <v>0</v>
      </c>
      <c r="H22" s="3"/>
    </row>
    <row r="23" spans="1:8" hidden="1" x14ac:dyDescent="0.2">
      <c r="A23" s="55" t="s">
        <v>358</v>
      </c>
      <c r="B23" s="6" t="s">
        <v>359</v>
      </c>
      <c r="E23" s="45"/>
      <c r="F23" s="30">
        <f t="shared" si="0"/>
        <v>0</v>
      </c>
      <c r="H23" s="3"/>
    </row>
    <row r="24" spans="1:8" hidden="1" x14ac:dyDescent="0.2">
      <c r="A24" s="55" t="s">
        <v>360</v>
      </c>
      <c r="B24" s="34" t="s">
        <v>361</v>
      </c>
      <c r="E24" s="45"/>
      <c r="F24" s="30">
        <f t="shared" si="0"/>
        <v>0</v>
      </c>
      <c r="H24" s="3"/>
    </row>
    <row r="25" spans="1:8" hidden="1" x14ac:dyDescent="0.2">
      <c r="A25" s="55" t="s">
        <v>362</v>
      </c>
      <c r="B25" s="6" t="s">
        <v>363</v>
      </c>
      <c r="E25" s="45"/>
      <c r="F25" s="30">
        <f t="shared" si="0"/>
        <v>0</v>
      </c>
      <c r="H25" s="3"/>
    </row>
    <row r="26" spans="1:8" hidden="1" x14ac:dyDescent="0.2">
      <c r="A26" s="55" t="s">
        <v>364</v>
      </c>
      <c r="B26" s="34" t="s">
        <v>365</v>
      </c>
      <c r="E26" s="61"/>
      <c r="F26" s="30">
        <f t="shared" si="0"/>
        <v>0</v>
      </c>
      <c r="H26" s="3"/>
    </row>
    <row r="27" spans="1:8" x14ac:dyDescent="0.2">
      <c r="A27" s="55" t="s">
        <v>356</v>
      </c>
      <c r="B27" s="34" t="s">
        <v>366</v>
      </c>
      <c r="E27" s="157">
        <v>0.22500000000000001</v>
      </c>
      <c r="F27" s="80">
        <f>F17*E27</f>
        <v>0</v>
      </c>
      <c r="H27" s="3"/>
    </row>
    <row r="28" spans="1:8" x14ac:dyDescent="0.2">
      <c r="A28" s="55" t="s">
        <v>358</v>
      </c>
      <c r="B28" s="34" t="s">
        <v>367</v>
      </c>
      <c r="E28" s="81">
        <f>E21-E27</f>
        <v>0.77500000000000002</v>
      </c>
      <c r="F28" s="62">
        <f>F21-F27</f>
        <v>0</v>
      </c>
      <c r="H28" s="3"/>
    </row>
    <row r="29" spans="1:8" x14ac:dyDescent="0.2">
      <c r="A29" s="119" t="s">
        <v>360</v>
      </c>
      <c r="B29" s="142" t="s">
        <v>374</v>
      </c>
      <c r="C29" s="4"/>
      <c r="D29" s="4"/>
      <c r="E29" s="4"/>
      <c r="F29" s="143">
        <f>IF(Deckblatt!$B$27="Ja",Deckblatt!B26,0)</f>
        <v>0</v>
      </c>
      <c r="G29" s="4"/>
      <c r="H29" s="5"/>
    </row>
    <row r="30" spans="1:8" ht="20.100000000000001" customHeight="1" x14ac:dyDescent="0.2">
      <c r="A30" s="16"/>
      <c r="H30" s="3"/>
    </row>
    <row r="31" spans="1:8" ht="15.75" x14ac:dyDescent="0.25">
      <c r="A31" s="23" t="s">
        <v>255</v>
      </c>
      <c r="B31" s="10" t="s">
        <v>369</v>
      </c>
      <c r="C31" s="32"/>
      <c r="D31" s="32"/>
      <c r="E31" s="32"/>
      <c r="F31" s="32"/>
      <c r="G31" s="32"/>
      <c r="H31" s="33"/>
    </row>
    <row r="32" spans="1:8" x14ac:dyDescent="0.2">
      <c r="A32" s="37"/>
      <c r="B32" s="21"/>
      <c r="C32" s="1"/>
      <c r="D32" s="1"/>
      <c r="E32" s="1"/>
      <c r="F32" s="1"/>
      <c r="G32" s="1"/>
      <c r="H32" s="2"/>
    </row>
    <row r="33" spans="1:8" x14ac:dyDescent="0.2">
      <c r="A33" s="59" t="s">
        <v>370</v>
      </c>
      <c r="B33" s="20" t="s">
        <v>38</v>
      </c>
      <c r="C33" s="4"/>
      <c r="D33" s="4"/>
      <c r="E33" s="4"/>
      <c r="F33" s="38"/>
      <c r="G33" s="4"/>
      <c r="H33" s="156">
        <f>IFERROR(H12/F28,0)</f>
        <v>0</v>
      </c>
    </row>
    <row r="34" spans="1:8" x14ac:dyDescent="0.2">
      <c r="A34" s="144" t="s">
        <v>371</v>
      </c>
      <c r="B34" s="43"/>
      <c r="C34" s="43"/>
      <c r="D34" s="43"/>
      <c r="E34" s="43"/>
      <c r="F34" s="43"/>
      <c r="G34" s="43"/>
      <c r="H34" s="44"/>
    </row>
    <row r="61" spans="8:8" x14ac:dyDescent="0.2">
      <c r="H61" t="s">
        <v>375</v>
      </c>
    </row>
  </sheetData>
  <mergeCells count="9">
    <mergeCell ref="D7:E7"/>
    <mergeCell ref="D8:E8"/>
    <mergeCell ref="D10:E10"/>
    <mergeCell ref="E4:H4"/>
    <mergeCell ref="A1:H1"/>
    <mergeCell ref="B5:C5"/>
    <mergeCell ref="B2:C2"/>
    <mergeCell ref="E2:H2"/>
    <mergeCell ref="D6:E6"/>
  </mergeCells>
  <pageMargins left="0.39370078740157483" right="0.39370078740157483" top="0.98425196850393704" bottom="0.98425196850393704" header="0.51181102362204722" footer="0.51181102362204722"/>
  <pageSetup paperSize="9" scale="56"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H37"/>
  <sheetViews>
    <sheetView showGridLines="0" topLeftCell="A10" zoomScaleNormal="100" workbookViewId="0">
      <selection activeCell="D20" sqref="D20"/>
    </sheetView>
  </sheetViews>
  <sheetFormatPr baseColWidth="10" defaultColWidth="11.42578125" defaultRowHeight="12.75" x14ac:dyDescent="0.2"/>
  <cols>
    <col min="1" max="1" width="7.140625" style="22" bestFit="1" customWidth="1"/>
    <col min="2" max="2" width="34" customWidth="1"/>
    <col min="3" max="3" width="15.5703125" customWidth="1"/>
    <col min="4" max="4" width="12.42578125" customWidth="1"/>
    <col min="5" max="5" width="11.85546875" bestFit="1" customWidth="1"/>
    <col min="6" max="6" width="12.42578125" customWidth="1"/>
    <col min="7" max="7" width="4.42578125" customWidth="1"/>
    <col min="8" max="8" width="14.42578125" customWidth="1"/>
  </cols>
  <sheetData>
    <row r="1" spans="1:8" s="7" customFormat="1" ht="35.450000000000003" customHeight="1" x14ac:dyDescent="0.25">
      <c r="A1" s="1227" t="s">
        <v>345</v>
      </c>
      <c r="B1" s="1227"/>
      <c r="C1" s="1227"/>
      <c r="D1" s="1227"/>
      <c r="E1" s="1227"/>
      <c r="F1" s="1227"/>
      <c r="G1" s="1227"/>
      <c r="H1" s="1227"/>
    </row>
    <row r="2" spans="1:8" s="7" customFormat="1" ht="15.75" x14ac:dyDescent="0.25">
      <c r="A2" s="148" t="s">
        <v>35</v>
      </c>
      <c r="B2" s="1230">
        <f>Deckblatt!B2</f>
        <v>0</v>
      </c>
      <c r="C2" s="1231"/>
      <c r="D2" s="149" t="s">
        <v>36</v>
      </c>
      <c r="E2" s="1230">
        <f>Deckblatt!B9</f>
        <v>0</v>
      </c>
      <c r="F2" s="1232"/>
      <c r="G2" s="1232"/>
      <c r="H2" s="1231"/>
    </row>
    <row r="3" spans="1:8" s="7" customFormat="1" ht="15.75" x14ac:dyDescent="0.25">
      <c r="A3" s="8"/>
    </row>
    <row r="4" spans="1:8" ht="15.75" x14ac:dyDescent="0.25">
      <c r="A4" s="9" t="s">
        <v>225</v>
      </c>
      <c r="B4" s="10" t="s">
        <v>226</v>
      </c>
      <c r="C4" s="11"/>
      <c r="D4" s="11"/>
      <c r="E4" s="1225" t="s">
        <v>257</v>
      </c>
      <c r="F4" s="1225"/>
      <c r="G4" s="1225"/>
      <c r="H4" s="1226"/>
    </row>
    <row r="5" spans="1:8" s="133" customFormat="1" ht="39.200000000000003" customHeight="1" x14ac:dyDescent="0.2">
      <c r="A5" s="172"/>
      <c r="B5" s="1228" t="s">
        <v>227</v>
      </c>
      <c r="C5" s="1229"/>
      <c r="D5" s="178"/>
      <c r="E5" s="179"/>
      <c r="F5" s="175" t="s">
        <v>228</v>
      </c>
      <c r="G5" s="176"/>
      <c r="H5" s="177" t="s">
        <v>346</v>
      </c>
    </row>
    <row r="6" spans="1:8" ht="27" customHeight="1" x14ac:dyDescent="0.2">
      <c r="A6" s="13" t="s">
        <v>232</v>
      </c>
      <c r="B6" s="14" t="s">
        <v>347</v>
      </c>
      <c r="C6" s="1"/>
      <c r="D6" s="1224" t="s">
        <v>348</v>
      </c>
      <c r="E6" s="1224"/>
      <c r="F6" s="170"/>
      <c r="H6" s="107"/>
    </row>
    <row r="7" spans="1:8" x14ac:dyDescent="0.2">
      <c r="A7" s="16" t="s">
        <v>233</v>
      </c>
      <c r="B7" s="17" t="s">
        <v>271</v>
      </c>
      <c r="C7" s="163">
        <f>IF(Deckblatt!$B$27="Ja",'Personelle Ausstattung'!G66,0)</f>
        <v>0</v>
      </c>
      <c r="D7" s="159">
        <f>IF(SUM(C7:C8)&gt;0,C7/SUM(C7:C8),)</f>
        <v>0</v>
      </c>
      <c r="E7" s="1233">
        <f>IF(C13&gt;0,SUM(C7:C8)/C13,)</f>
        <v>0</v>
      </c>
      <c r="F7" s="136">
        <f>IF(Deckblatt!$B$27="Ja",Personalkosten!V49,0)</f>
        <v>0</v>
      </c>
      <c r="G7" s="18" t="s">
        <v>234</v>
      </c>
      <c r="H7" s="84">
        <f>C7*F7</f>
        <v>0</v>
      </c>
    </row>
    <row r="8" spans="1:8" x14ac:dyDescent="0.2">
      <c r="A8" s="16" t="s">
        <v>235</v>
      </c>
      <c r="B8" s="17" t="s">
        <v>273</v>
      </c>
      <c r="C8" s="163">
        <f>IF(Deckblatt!$B$27="Ja",'Personelle Ausstattung'!G67,0)</f>
        <v>0</v>
      </c>
      <c r="D8" s="160">
        <f>IF(SUM(C7:C8)&gt;0,C8/SUM(C7:C8),)</f>
        <v>0</v>
      </c>
      <c r="E8" s="1234"/>
      <c r="F8" s="136">
        <f>IF(Deckblatt!$B$27="Ja",Personalkosten!V50,0)</f>
        <v>0</v>
      </c>
      <c r="G8" s="18" t="s">
        <v>234</v>
      </c>
      <c r="H8" s="84">
        <f>C8*F8</f>
        <v>0</v>
      </c>
    </row>
    <row r="9" spans="1:8" x14ac:dyDescent="0.2">
      <c r="A9" s="16"/>
      <c r="B9" s="17"/>
      <c r="C9" s="54"/>
      <c r="D9" s="158">
        <f>SUM(D7:D8)</f>
        <v>0</v>
      </c>
      <c r="E9" s="168"/>
      <c r="F9" s="18"/>
      <c r="G9" s="18"/>
      <c r="H9" s="57"/>
    </row>
    <row r="10" spans="1:8" x14ac:dyDescent="0.2">
      <c r="A10" s="55" t="s">
        <v>237</v>
      </c>
      <c r="B10" s="58" t="s">
        <v>238</v>
      </c>
      <c r="C10" s="54"/>
      <c r="D10" s="167"/>
      <c r="E10" s="161"/>
      <c r="F10" s="18"/>
      <c r="G10" s="18"/>
      <c r="H10" s="57"/>
    </row>
    <row r="11" spans="1:8" x14ac:dyDescent="0.2">
      <c r="A11" s="55" t="s">
        <v>239</v>
      </c>
      <c r="B11" s="17" t="s">
        <v>277</v>
      </c>
      <c r="C11" s="163">
        <f>IF(Deckblatt!$B$27="Ja",'Personelle Ausstattung'!G68,0)</f>
        <v>0</v>
      </c>
      <c r="D11" s="160"/>
      <c r="E11" s="158">
        <f>IF(C11&gt;0,1-E7,0)</f>
        <v>0</v>
      </c>
      <c r="F11" s="136">
        <f>IF(Deckblatt!$B$27="Ja",Personalkosten!V51,0)</f>
        <v>0</v>
      </c>
      <c r="G11" s="18"/>
      <c r="H11" s="75">
        <f>C11*F11</f>
        <v>0</v>
      </c>
    </row>
    <row r="12" spans="1:8" x14ac:dyDescent="0.2">
      <c r="A12" s="55"/>
      <c r="B12" s="17"/>
      <c r="C12" s="54"/>
      <c r="E12" s="11"/>
      <c r="F12" s="18"/>
      <c r="G12" s="18"/>
      <c r="H12" s="57"/>
    </row>
    <row r="13" spans="1:8" ht="12.75" customHeight="1" x14ac:dyDescent="0.2">
      <c r="A13" s="19"/>
      <c r="B13" s="20" t="s">
        <v>349</v>
      </c>
      <c r="C13" s="162">
        <f>SUM(C7:C11)</f>
        <v>0</v>
      </c>
      <c r="D13" s="5"/>
      <c r="E13" s="158">
        <f>SUM(E7:E11)</f>
        <v>0</v>
      </c>
      <c r="F13" s="39">
        <f>IF(C13&gt;0,H13/C13,)</f>
        <v>0</v>
      </c>
      <c r="G13" s="4"/>
      <c r="H13" s="42">
        <f>H7+H8+H11</f>
        <v>0</v>
      </c>
    </row>
    <row r="14" spans="1:8" x14ac:dyDescent="0.2">
      <c r="A14" s="41"/>
      <c r="B14" s="11"/>
      <c r="C14" s="11"/>
      <c r="D14" s="11"/>
      <c r="E14" s="11"/>
      <c r="F14" s="11"/>
      <c r="G14" s="11"/>
      <c r="H14" s="74"/>
    </row>
    <row r="15" spans="1:8" ht="15.75" x14ac:dyDescent="0.25">
      <c r="A15" s="23" t="s">
        <v>253</v>
      </c>
      <c r="B15" s="10" t="s">
        <v>350</v>
      </c>
      <c r="C15" s="24"/>
      <c r="D15" s="24"/>
      <c r="E15" s="24"/>
      <c r="F15" s="24"/>
      <c r="G15" s="25"/>
      <c r="H15" s="60">
        <f>H13</f>
        <v>0</v>
      </c>
    </row>
    <row r="16" spans="1:8" ht="20.100000000000001" customHeight="1" x14ac:dyDescent="0.2">
      <c r="A16" s="16"/>
      <c r="H16" s="3"/>
    </row>
    <row r="17" spans="1:8" ht="17.100000000000001" customHeight="1" x14ac:dyDescent="0.25">
      <c r="A17" s="9" t="s">
        <v>326</v>
      </c>
      <c r="B17" s="10" t="s">
        <v>604</v>
      </c>
      <c r="C17" s="11"/>
      <c r="D17" s="11"/>
      <c r="E17" s="11"/>
      <c r="F17" s="11"/>
      <c r="G17" s="11"/>
      <c r="H17" s="12"/>
    </row>
    <row r="18" spans="1:8" ht="10.5" customHeight="1" x14ac:dyDescent="0.25">
      <c r="A18" s="26"/>
      <c r="B18" s="185"/>
      <c r="C18" s="1"/>
      <c r="D18" s="1"/>
      <c r="E18" s="1"/>
      <c r="F18" s="1"/>
      <c r="G18" s="1"/>
      <c r="H18" s="2"/>
    </row>
    <row r="19" spans="1:8" ht="12.75" customHeight="1" x14ac:dyDescent="0.25">
      <c r="A19" s="26"/>
      <c r="B19" s="901" t="s">
        <v>25</v>
      </c>
      <c r="D19" s="145">
        <f>Deckblatt!B36</f>
        <v>0</v>
      </c>
      <c r="H19" s="3"/>
    </row>
    <row r="20" spans="1:8" x14ac:dyDescent="0.2">
      <c r="A20" s="16"/>
      <c r="B20" s="901" t="s">
        <v>603</v>
      </c>
      <c r="D20" s="1040">
        <f>IF(Deckblatt!B38="ja",1568,1584)/39*D19</f>
        <v>0</v>
      </c>
      <c r="E20" s="186" t="s">
        <v>351</v>
      </c>
      <c r="F20" s="27">
        <f>D20*C13</f>
        <v>0</v>
      </c>
      <c r="H20" s="3"/>
    </row>
    <row r="21" spans="1:8" x14ac:dyDescent="0.2">
      <c r="A21" s="16"/>
      <c r="B21" s="187" t="s">
        <v>611</v>
      </c>
      <c r="D21" s="35"/>
      <c r="H21" s="3"/>
    </row>
    <row r="22" spans="1:8" x14ac:dyDescent="0.2">
      <c r="A22" s="16"/>
      <c r="B22" s="6"/>
      <c r="E22" s="188"/>
      <c r="H22" s="3"/>
    </row>
    <row r="23" spans="1:8" ht="24.75" customHeight="1" x14ac:dyDescent="0.2">
      <c r="A23" s="16"/>
      <c r="B23" s="6"/>
      <c r="E23" s="188" t="s">
        <v>352</v>
      </c>
      <c r="F23" s="170" t="s">
        <v>353</v>
      </c>
      <c r="H23" s="3"/>
    </row>
    <row r="24" spans="1:8" x14ac:dyDescent="0.2">
      <c r="A24" s="16" t="s">
        <v>354</v>
      </c>
      <c r="B24" s="34" t="s">
        <v>355</v>
      </c>
      <c r="E24" s="29">
        <f>1-E25-E26-E27-E28-E29</f>
        <v>1</v>
      </c>
      <c r="F24" s="30">
        <f>ROUND($F$20*E24,0)</f>
        <v>0</v>
      </c>
      <c r="H24" s="3"/>
    </row>
    <row r="25" spans="1:8" hidden="1" x14ac:dyDescent="0.2">
      <c r="A25" s="55" t="s">
        <v>356</v>
      </c>
      <c r="B25" s="34" t="s">
        <v>357</v>
      </c>
      <c r="E25" s="45"/>
      <c r="F25" s="30">
        <f t="shared" ref="F25:F29" si="0">ROUND($F$20*E25,0)</f>
        <v>0</v>
      </c>
      <c r="H25" s="3"/>
    </row>
    <row r="26" spans="1:8" hidden="1" x14ac:dyDescent="0.2">
      <c r="A26" s="55" t="s">
        <v>358</v>
      </c>
      <c r="B26" s="6" t="s">
        <v>359</v>
      </c>
      <c r="E26" s="45"/>
      <c r="F26" s="30">
        <f t="shared" si="0"/>
        <v>0</v>
      </c>
      <c r="H26" s="3"/>
    </row>
    <row r="27" spans="1:8" hidden="1" x14ac:dyDescent="0.2">
      <c r="A27" s="55" t="s">
        <v>360</v>
      </c>
      <c r="B27" s="34" t="s">
        <v>361</v>
      </c>
      <c r="E27" s="45"/>
      <c r="F27" s="30">
        <f t="shared" si="0"/>
        <v>0</v>
      </c>
      <c r="H27" s="3"/>
    </row>
    <row r="28" spans="1:8" hidden="1" x14ac:dyDescent="0.2">
      <c r="A28" s="55" t="s">
        <v>362</v>
      </c>
      <c r="B28" s="6" t="s">
        <v>363</v>
      </c>
      <c r="E28" s="45"/>
      <c r="F28" s="30">
        <f t="shared" si="0"/>
        <v>0</v>
      </c>
      <c r="H28" s="3"/>
    </row>
    <row r="29" spans="1:8" hidden="1" x14ac:dyDescent="0.2">
      <c r="A29" s="55" t="s">
        <v>364</v>
      </c>
      <c r="B29" s="34" t="s">
        <v>365</v>
      </c>
      <c r="E29" s="61"/>
      <c r="F29" s="30">
        <f t="shared" si="0"/>
        <v>0</v>
      </c>
      <c r="H29" s="3"/>
    </row>
    <row r="30" spans="1:8" x14ac:dyDescent="0.2">
      <c r="A30" s="55" t="s">
        <v>356</v>
      </c>
      <c r="B30" s="34" t="s">
        <v>366</v>
      </c>
      <c r="E30" s="157">
        <v>0.17499999999999999</v>
      </c>
      <c r="F30" s="80">
        <f>F24*E30</f>
        <v>0</v>
      </c>
      <c r="H30" s="3"/>
    </row>
    <row r="31" spans="1:8" x14ac:dyDescent="0.2">
      <c r="A31" s="55" t="s">
        <v>358</v>
      </c>
      <c r="B31" s="34" t="s">
        <v>367</v>
      </c>
      <c r="E31" s="81">
        <f>E24-E30</f>
        <v>0.82499999999999996</v>
      </c>
      <c r="F31" s="62">
        <f>F24-F30</f>
        <v>0</v>
      </c>
      <c r="H31" s="3"/>
    </row>
    <row r="32" spans="1:8" x14ac:dyDescent="0.2">
      <c r="A32" s="119" t="s">
        <v>360</v>
      </c>
      <c r="B32" s="142" t="s">
        <v>368</v>
      </c>
      <c r="C32" s="4"/>
      <c r="D32" s="4"/>
      <c r="E32" s="4"/>
      <c r="F32" s="62">
        <f>IF(Deckblatt!$B$27="Ja",Deckblatt!B25,0)</f>
        <v>0</v>
      </c>
      <c r="G32" s="4"/>
      <c r="H32" s="5"/>
    </row>
    <row r="33" spans="1:8" ht="20.100000000000001" customHeight="1" x14ac:dyDescent="0.2">
      <c r="A33" s="16"/>
      <c r="H33" s="3"/>
    </row>
    <row r="34" spans="1:8" ht="15.75" x14ac:dyDescent="0.25">
      <c r="A34" s="23" t="s">
        <v>255</v>
      </c>
      <c r="B34" s="10" t="s">
        <v>369</v>
      </c>
      <c r="C34" s="32"/>
      <c r="D34" s="32"/>
      <c r="E34" s="32"/>
      <c r="F34" s="32"/>
      <c r="G34" s="32"/>
      <c r="H34" s="33"/>
    </row>
    <row r="35" spans="1:8" x14ac:dyDescent="0.2">
      <c r="A35" s="37"/>
      <c r="B35" s="21"/>
      <c r="C35" s="1"/>
      <c r="D35" s="1"/>
      <c r="E35" s="1"/>
      <c r="F35" s="1"/>
      <c r="G35" s="1"/>
      <c r="H35" s="2"/>
    </row>
    <row r="36" spans="1:8" x14ac:dyDescent="0.2">
      <c r="A36" s="31" t="s">
        <v>370</v>
      </c>
      <c r="B36" s="20" t="s">
        <v>37</v>
      </c>
      <c r="C36" s="4"/>
      <c r="D36" s="4"/>
      <c r="E36" s="4"/>
      <c r="F36" s="38"/>
      <c r="G36" s="4"/>
      <c r="H36" s="156">
        <f>IFERROR(H15/F31,0)</f>
        <v>0</v>
      </c>
    </row>
    <row r="37" spans="1:8" x14ac:dyDescent="0.2">
      <c r="A37" s="144" t="s">
        <v>371</v>
      </c>
      <c r="B37" s="43"/>
      <c r="C37" s="43"/>
      <c r="D37" s="43"/>
      <c r="E37" s="43"/>
      <c r="F37" s="43"/>
      <c r="G37" s="43"/>
      <c r="H37" s="44"/>
    </row>
  </sheetData>
  <mergeCells count="7">
    <mergeCell ref="E7:E8"/>
    <mergeCell ref="D6:E6"/>
    <mergeCell ref="E4:H4"/>
    <mergeCell ref="A1:H1"/>
    <mergeCell ref="B2:C2"/>
    <mergeCell ref="E2:H2"/>
    <mergeCell ref="B5:C5"/>
  </mergeCells>
  <pageMargins left="0.39370078740157483" right="0.39370078740157483" top="0.98425196850393704" bottom="0.98425196850393704" header="0.51181102362204722" footer="0.51181102362204722"/>
  <pageSetup paperSize="9" scale="91"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I33"/>
  <sheetViews>
    <sheetView showGridLines="0" topLeftCell="A7" zoomScaleNormal="100" workbookViewId="0">
      <selection activeCell="D16" sqref="D16"/>
    </sheetView>
  </sheetViews>
  <sheetFormatPr baseColWidth="10" defaultColWidth="11.42578125" defaultRowHeight="12.75" x14ac:dyDescent="0.2"/>
  <cols>
    <col min="1" max="1" width="7.140625" style="22" bestFit="1" customWidth="1"/>
    <col min="2" max="2" width="34" customWidth="1"/>
    <col min="3" max="3" width="15.5703125" customWidth="1"/>
    <col min="4" max="4" width="14.42578125" customWidth="1"/>
    <col min="5" max="5" width="11.85546875" bestFit="1" customWidth="1"/>
    <col min="6" max="6" width="12.42578125" customWidth="1"/>
    <col min="7" max="7" width="4.42578125" customWidth="1"/>
    <col min="8" max="8" width="14.42578125" customWidth="1"/>
  </cols>
  <sheetData>
    <row r="1" spans="1:9" s="7" customFormat="1" ht="35.450000000000003" customHeight="1" x14ac:dyDescent="0.25">
      <c r="A1" s="1227" t="s">
        <v>376</v>
      </c>
      <c r="B1" s="1227"/>
      <c r="C1" s="1227"/>
      <c r="D1" s="1227"/>
      <c r="E1" s="1227"/>
      <c r="F1" s="1227"/>
      <c r="G1" s="1227"/>
      <c r="H1" s="1227"/>
    </row>
    <row r="2" spans="1:9" s="7" customFormat="1" ht="15.75" x14ac:dyDescent="0.25">
      <c r="A2" s="148" t="s">
        <v>35</v>
      </c>
      <c r="B2" s="1230">
        <f>Deckblatt!B2</f>
        <v>0</v>
      </c>
      <c r="C2" s="1231"/>
      <c r="D2" s="149" t="s">
        <v>36</v>
      </c>
      <c r="E2" s="1230">
        <f>Deckblatt!B9</f>
        <v>0</v>
      </c>
      <c r="F2" s="1232"/>
      <c r="G2" s="1232"/>
      <c r="H2" s="1231"/>
    </row>
    <row r="3" spans="1:9" s="7" customFormat="1" ht="15.75" x14ac:dyDescent="0.25">
      <c r="A3" s="8"/>
    </row>
    <row r="4" spans="1:9" ht="15.75" x14ac:dyDescent="0.25">
      <c r="A4" s="9" t="s">
        <v>225</v>
      </c>
      <c r="B4" s="10" t="s">
        <v>226</v>
      </c>
      <c r="C4" s="11"/>
      <c r="D4" s="11"/>
      <c r="E4" s="1225" t="s">
        <v>257</v>
      </c>
      <c r="F4" s="1225"/>
      <c r="G4" s="1225"/>
      <c r="H4" s="1226"/>
    </row>
    <row r="5" spans="1:9" ht="39.200000000000003" customHeight="1" x14ac:dyDescent="0.25">
      <c r="A5" s="150"/>
      <c r="B5" s="1228" t="s">
        <v>227</v>
      </c>
      <c r="C5" s="1229"/>
      <c r="D5" s="180"/>
      <c r="E5" s="181"/>
      <c r="F5" s="77" t="s">
        <v>228</v>
      </c>
      <c r="G5" s="151"/>
      <c r="H5" s="147" t="s">
        <v>346</v>
      </c>
    </row>
    <row r="6" spans="1:9" x14ac:dyDescent="0.2">
      <c r="A6" s="55" t="s">
        <v>232</v>
      </c>
      <c r="B6" s="58" t="s">
        <v>377</v>
      </c>
      <c r="C6" s="54"/>
      <c r="D6" s="189"/>
      <c r="E6" s="189"/>
      <c r="F6" s="18"/>
      <c r="G6" s="18"/>
      <c r="H6" s="57"/>
    </row>
    <row r="7" spans="1:9" x14ac:dyDescent="0.2">
      <c r="A7" s="55" t="s">
        <v>232</v>
      </c>
      <c r="B7" s="17" t="s">
        <v>277</v>
      </c>
      <c r="C7" s="40">
        <f>IF(Deckblatt!$B$27="Ja",'Personelle Ausstattung'!G69,0)</f>
        <v>0</v>
      </c>
      <c r="D7" s="189"/>
      <c r="E7" s="189"/>
      <c r="F7" s="39">
        <f>IF(Deckblatt!$B$27="Ja",Personalkosten!V51,0)</f>
        <v>0</v>
      </c>
      <c r="G7" s="18"/>
      <c r="H7" s="75">
        <f>C7*F7</f>
        <v>0</v>
      </c>
    </row>
    <row r="8" spans="1:9" x14ac:dyDescent="0.2">
      <c r="A8" s="55"/>
      <c r="B8" s="17"/>
      <c r="C8" s="54"/>
      <c r="F8" s="18"/>
      <c r="G8" s="18"/>
      <c r="H8" s="57"/>
    </row>
    <row r="9" spans="1:9" ht="12.75" customHeight="1" x14ac:dyDescent="0.2">
      <c r="A9" s="19"/>
      <c r="B9" s="20" t="s">
        <v>349</v>
      </c>
      <c r="C9" s="162">
        <f>SUM(C6:C7)</f>
        <v>0</v>
      </c>
      <c r="D9" s="4"/>
      <c r="E9" s="189"/>
      <c r="F9" s="39">
        <f>F7</f>
        <v>0</v>
      </c>
      <c r="G9" s="4"/>
      <c r="H9" s="152">
        <f>H7</f>
        <v>0</v>
      </c>
    </row>
    <row r="10" spans="1:9" x14ac:dyDescent="0.2">
      <c r="A10" s="41"/>
      <c r="B10" s="11"/>
      <c r="C10" s="11"/>
      <c r="D10" s="11"/>
      <c r="E10" s="11"/>
      <c r="F10" s="11"/>
      <c r="G10" s="11"/>
      <c r="H10" s="74"/>
    </row>
    <row r="11" spans="1:9" ht="15.75" x14ac:dyDescent="0.25">
      <c r="A11" s="23" t="s">
        <v>253</v>
      </c>
      <c r="B11" s="10" t="s">
        <v>378</v>
      </c>
      <c r="C11" s="24"/>
      <c r="D11" s="24"/>
      <c r="E11" s="24"/>
      <c r="F11" s="24"/>
      <c r="G11" s="25"/>
      <c r="H11" s="153">
        <f>H9</f>
        <v>0</v>
      </c>
    </row>
    <row r="12" spans="1:9" ht="20.100000000000001" customHeight="1" x14ac:dyDescent="0.2">
      <c r="A12" s="16"/>
      <c r="H12" s="3"/>
    </row>
    <row r="13" spans="1:9" ht="17.100000000000001" customHeight="1" x14ac:dyDescent="0.25">
      <c r="A13" s="9" t="s">
        <v>326</v>
      </c>
      <c r="B13" s="10" t="s">
        <v>604</v>
      </c>
      <c r="C13" s="11"/>
      <c r="D13" s="11"/>
      <c r="E13" s="11"/>
      <c r="F13" s="11"/>
      <c r="G13" s="11"/>
      <c r="H13" s="12"/>
    </row>
    <row r="14" spans="1:9" ht="10.5" customHeight="1" x14ac:dyDescent="0.25">
      <c r="A14" s="26"/>
      <c r="B14" s="185"/>
      <c r="C14" s="1"/>
      <c r="D14" s="1"/>
      <c r="E14" s="1"/>
      <c r="F14" s="1"/>
      <c r="G14" s="1"/>
      <c r="H14" s="2"/>
    </row>
    <row r="15" spans="1:9" ht="12.75" customHeight="1" x14ac:dyDescent="0.25">
      <c r="A15" s="26"/>
      <c r="B15" s="901" t="s">
        <v>25</v>
      </c>
      <c r="D15" s="145">
        <f>Deckblatt!B36</f>
        <v>0</v>
      </c>
      <c r="H15" s="3"/>
      <c r="I15" s="930"/>
    </row>
    <row r="16" spans="1:9" x14ac:dyDescent="0.2">
      <c r="A16" s="16"/>
      <c r="B16" s="901" t="s">
        <v>603</v>
      </c>
      <c r="D16" s="1040">
        <f>IF(Deckblatt!B34="ja",1568,1584)/39*D15</f>
        <v>0</v>
      </c>
      <c r="E16" s="186" t="s">
        <v>351</v>
      </c>
      <c r="F16" s="30">
        <f>D16*C9</f>
        <v>0</v>
      </c>
      <c r="H16" s="3"/>
      <c r="I16" s="930"/>
    </row>
    <row r="17" spans="1:9" x14ac:dyDescent="0.2">
      <c r="A17" s="16"/>
      <c r="B17" s="187" t="s">
        <v>611</v>
      </c>
      <c r="D17" s="35"/>
      <c r="H17" s="3"/>
      <c r="I17" s="493"/>
    </row>
    <row r="18" spans="1:9" x14ac:dyDescent="0.2">
      <c r="A18" s="16"/>
      <c r="B18" s="34"/>
      <c r="E18" s="188"/>
      <c r="H18" s="3"/>
    </row>
    <row r="19" spans="1:9" ht="25.5" x14ac:dyDescent="0.2">
      <c r="A19" s="16"/>
      <c r="B19" s="6"/>
      <c r="E19" s="188" t="s">
        <v>352</v>
      </c>
      <c r="F19" s="170" t="s">
        <v>353</v>
      </c>
      <c r="H19" s="3"/>
    </row>
    <row r="20" spans="1:9" x14ac:dyDescent="0.2">
      <c r="A20" s="16" t="s">
        <v>354</v>
      </c>
      <c r="B20" s="34" t="s">
        <v>355</v>
      </c>
      <c r="E20" s="29">
        <f>1-E21-E22-E23-E24-E25</f>
        <v>1</v>
      </c>
      <c r="F20" s="30">
        <f>ROUND($F$16*E20,0)</f>
        <v>0</v>
      </c>
      <c r="H20" s="3"/>
    </row>
    <row r="21" spans="1:9" hidden="1" x14ac:dyDescent="0.2">
      <c r="A21" s="55" t="s">
        <v>356</v>
      </c>
      <c r="B21" s="34" t="s">
        <v>357</v>
      </c>
      <c r="E21" s="154"/>
      <c r="F21" s="30">
        <f t="shared" ref="F21:F25" si="0">ROUND($F$16*E21,0)</f>
        <v>0</v>
      </c>
      <c r="H21" s="3"/>
    </row>
    <row r="22" spans="1:9" hidden="1" x14ac:dyDescent="0.2">
      <c r="A22" s="55" t="s">
        <v>358</v>
      </c>
      <c r="B22" s="6" t="s">
        <v>359</v>
      </c>
      <c r="E22" s="154"/>
      <c r="F22" s="30">
        <f t="shared" si="0"/>
        <v>0</v>
      </c>
      <c r="H22" s="3"/>
    </row>
    <row r="23" spans="1:9" hidden="1" x14ac:dyDescent="0.2">
      <c r="A23" s="55" t="s">
        <v>360</v>
      </c>
      <c r="B23" s="34" t="s">
        <v>361</v>
      </c>
      <c r="E23" s="154"/>
      <c r="F23" s="30">
        <f t="shared" si="0"/>
        <v>0</v>
      </c>
      <c r="H23" s="3"/>
    </row>
    <row r="24" spans="1:9" hidden="1" x14ac:dyDescent="0.2">
      <c r="A24" s="55" t="s">
        <v>362</v>
      </c>
      <c r="B24" s="6" t="s">
        <v>363</v>
      </c>
      <c r="E24" s="154"/>
      <c r="F24" s="30">
        <f t="shared" si="0"/>
        <v>0</v>
      </c>
      <c r="H24" s="3"/>
    </row>
    <row r="25" spans="1:9" hidden="1" x14ac:dyDescent="0.2">
      <c r="A25" s="55" t="s">
        <v>364</v>
      </c>
      <c r="B25" s="34" t="s">
        <v>365</v>
      </c>
      <c r="E25" s="155"/>
      <c r="F25" s="30">
        <f t="shared" si="0"/>
        <v>0</v>
      </c>
      <c r="H25" s="3"/>
    </row>
    <row r="26" spans="1:9" x14ac:dyDescent="0.2">
      <c r="A26" s="55" t="s">
        <v>356</v>
      </c>
      <c r="B26" s="34" t="s">
        <v>366</v>
      </c>
      <c r="E26" s="182"/>
      <c r="F26" s="80">
        <f>F20*E26</f>
        <v>0</v>
      </c>
      <c r="H26" s="3"/>
      <c r="I26" s="36"/>
    </row>
    <row r="27" spans="1:9" x14ac:dyDescent="0.2">
      <c r="A27" s="55" t="s">
        <v>358</v>
      </c>
      <c r="B27" s="34" t="s">
        <v>367</v>
      </c>
      <c r="E27" s="81">
        <f>E20-E26</f>
        <v>1</v>
      </c>
      <c r="F27" s="62">
        <f>F20-F26</f>
        <v>0</v>
      </c>
      <c r="H27" s="3"/>
    </row>
    <row r="28" spans="1:9" x14ac:dyDescent="0.2">
      <c r="A28" s="119" t="s">
        <v>360</v>
      </c>
      <c r="B28" s="142" t="s">
        <v>530</v>
      </c>
      <c r="C28" s="4"/>
      <c r="D28" s="4"/>
      <c r="E28" s="4"/>
      <c r="F28" s="62">
        <f>Deckblatt!B24</f>
        <v>0</v>
      </c>
      <c r="G28" s="4"/>
      <c r="H28" s="5"/>
    </row>
    <row r="29" spans="1:9" ht="20.100000000000001" customHeight="1" x14ac:dyDescent="0.2">
      <c r="A29" s="16"/>
      <c r="H29" s="3"/>
    </row>
    <row r="30" spans="1:9" ht="15.75" x14ac:dyDescent="0.25">
      <c r="A30" s="23" t="s">
        <v>255</v>
      </c>
      <c r="B30" s="10" t="s">
        <v>369</v>
      </c>
      <c r="C30" s="32"/>
      <c r="D30" s="32"/>
      <c r="E30" s="32"/>
      <c r="F30" s="32"/>
      <c r="G30" s="32"/>
      <c r="H30" s="33"/>
    </row>
    <row r="31" spans="1:9" x14ac:dyDescent="0.2">
      <c r="A31" s="37"/>
      <c r="B31" s="21"/>
      <c r="C31" s="1"/>
      <c r="D31" s="1"/>
      <c r="E31" s="1"/>
      <c r="F31" s="1"/>
      <c r="G31" s="1"/>
      <c r="H31" s="2"/>
    </row>
    <row r="32" spans="1:9" x14ac:dyDescent="0.2">
      <c r="A32" s="31" t="s">
        <v>370</v>
      </c>
      <c r="B32" s="20" t="s">
        <v>123</v>
      </c>
      <c r="C32" s="4"/>
      <c r="D32" s="4"/>
      <c r="E32" s="4"/>
      <c r="F32" s="38"/>
      <c r="G32" s="4"/>
      <c r="H32" s="156">
        <f>IFERROR(H11/F27,0)</f>
        <v>0</v>
      </c>
    </row>
    <row r="33" spans="1:8" x14ac:dyDescent="0.2">
      <c r="A33" s="144" t="s">
        <v>371</v>
      </c>
      <c r="B33" s="43"/>
      <c r="C33" s="43"/>
      <c r="D33" s="43"/>
      <c r="E33" s="43"/>
      <c r="F33" s="43"/>
      <c r="G33" s="43"/>
      <c r="H33" s="44"/>
    </row>
  </sheetData>
  <mergeCells count="5">
    <mergeCell ref="A1:H1"/>
    <mergeCell ref="B2:C2"/>
    <mergeCell ref="E2:H2"/>
    <mergeCell ref="E4:H4"/>
    <mergeCell ref="B5:C5"/>
  </mergeCell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Deckblatt</vt:lpstr>
      <vt:lpstr>Personelle Ausstattung</vt:lpstr>
      <vt:lpstr>Personalkosten</vt:lpstr>
      <vt:lpstr>Fachmodul</vt:lpstr>
      <vt:lpstr>Organisationsmodul</vt:lpstr>
      <vt:lpstr>Ergebnisblatt</vt:lpstr>
      <vt:lpstr>Qualifizierte Assistenz (Kalk)</vt:lpstr>
      <vt:lpstr>Unterstützende Assistenz (Kalk)</vt:lpstr>
      <vt:lpstr>EntwurfEinfache Assist (Kalk)</vt:lpstr>
      <vt:lpstr>Anlage Datenblatt</vt:lpstr>
      <vt:lpstr>Anlage Leitung und Verwaltung</vt:lpstr>
      <vt:lpstr>Seite Copy&amp;Paste für Austausch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2021-12-09T13:19:50Z</dcterms:created>
  <dcterms:modified xsi:type="dcterms:W3CDTF">2023-12-21T07:34:43Z</dcterms:modified>
  <cp:category/>
  <cp:contentStatus/>
</cp:coreProperties>
</file>